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240" windowHeight="11790" activeTab="0"/>
  </bookViews>
  <sheets>
    <sheet name="HESummary" sheetId="1" r:id="rId1"/>
    <sheet name="2Year" sheetId="2" r:id="rId2"/>
    <sheet name="4Year" sheetId="3" r:id="rId3"/>
    <sheet name="2&amp;4Year" sheetId="4" r:id="rId4"/>
    <sheet name="BOR" sheetId="5" r:id="rId5"/>
    <sheet name="LUMCON" sheetId="6" r:id="rId6"/>
    <sheet name="LOSFA" sheetId="7" r:id="rId7"/>
    <sheet name="UL Summary" sheetId="8" r:id="rId8"/>
    <sheet name="ULSBoard" sheetId="9" r:id="rId9"/>
    <sheet name="Grambling" sheetId="10" r:id="rId10"/>
    <sheet name="LATech" sheetId="11" r:id="rId11"/>
    <sheet name="McNeese" sheetId="12" r:id="rId12"/>
    <sheet name="Nicholls" sheetId="13" r:id="rId13"/>
    <sheet name="NwSU" sheetId="14" r:id="rId14"/>
    <sheet name="SLU" sheetId="15" r:id="rId15"/>
    <sheet name="ULL" sheetId="16" r:id="rId16"/>
    <sheet name="ULM" sheetId="17" r:id="rId17"/>
    <sheet name="UNO" sheetId="18" r:id="rId18"/>
    <sheet name="LSU Summary" sheetId="19" r:id="rId19"/>
    <sheet name="LSU Board" sheetId="20" r:id="rId20"/>
    <sheet name="LSU" sheetId="21" r:id="rId21"/>
    <sheet name="LSUA" sheetId="22" r:id="rId22"/>
    <sheet name="LSUS" sheetId="23" r:id="rId23"/>
    <sheet name="LSUE" sheetId="24" r:id="rId24"/>
    <sheet name="LSULaw" sheetId="25" r:id="rId25"/>
    <sheet name="HSCS" sheetId="26" r:id="rId26"/>
    <sheet name="HSCNO" sheetId="27" r:id="rId27"/>
    <sheet name="Ag" sheetId="28" r:id="rId28"/>
    <sheet name="PBRC" sheetId="29" r:id="rId29"/>
    <sheet name="Conway" sheetId="30" r:id="rId30"/>
    <sheet name="Long" sheetId="31" r:id="rId31"/>
    <sheet name="SUSummary" sheetId="32" r:id="rId32"/>
    <sheet name="SUBoard" sheetId="33" r:id="rId33"/>
    <sheet name="SUBR" sheetId="34" r:id="rId34"/>
    <sheet name="SUNO" sheetId="35" r:id="rId35"/>
    <sheet name="SUSLA" sheetId="36" r:id="rId36"/>
    <sheet name="SULaw" sheetId="37" r:id="rId37"/>
    <sheet name="SUAg" sheetId="38" r:id="rId38"/>
    <sheet name="LCTCSummary" sheetId="39" r:id="rId39"/>
    <sheet name="LCTCBoard" sheetId="40" r:id="rId40"/>
    <sheet name="Online" sheetId="41" r:id="rId41"/>
    <sheet name="BRCC" sheetId="42" r:id="rId42"/>
    <sheet name="BPCC" sheetId="43" r:id="rId43"/>
    <sheet name="Delgado" sheetId="44" r:id="rId44"/>
    <sheet name="CentLATCC" sheetId="45" r:id="rId45"/>
    <sheet name="Fletcher" sheetId="46" r:id="rId46"/>
    <sheet name="LDCC" sheetId="47" r:id="rId47"/>
    <sheet name="Northshore" sheetId="48" r:id="rId48"/>
    <sheet name="Nunez" sheetId="49" r:id="rId49"/>
    <sheet name="RPCC" sheetId="50" r:id="rId50"/>
    <sheet name="SLCC" sheetId="51" r:id="rId51"/>
    <sheet name="Sowela" sheetId="52" r:id="rId52"/>
    <sheet name="LTC" sheetId="53" r:id="rId53"/>
  </sheets>
  <definedNames>
    <definedName name="_xlnm.Print_Area" localSheetId="3">'2&amp;4Year'!$A$1:$E$47</definedName>
    <definedName name="_xlnm.Print_Area" localSheetId="1">'2Year'!$A$1:$E$47</definedName>
    <definedName name="_xlnm.Print_Area" localSheetId="2">'4Year'!$A$1:$E$46</definedName>
    <definedName name="_xlnm.Print_Area" localSheetId="27">'Ag'!$A$1:$E$46</definedName>
    <definedName name="_xlnm.Print_Area" localSheetId="4">'BOR'!$A$1:$E$46</definedName>
    <definedName name="_xlnm.Print_Area" localSheetId="42">'BPCC'!$A$1:$E$46</definedName>
    <definedName name="_xlnm.Print_Area" localSheetId="41">'BRCC'!$A$1:$E$46</definedName>
    <definedName name="_xlnm.Print_Area" localSheetId="44">'CentLATCC'!$A$1:$E$46</definedName>
    <definedName name="_xlnm.Print_Area" localSheetId="29">'Conway'!$A$1:$E$46</definedName>
    <definedName name="_xlnm.Print_Area" localSheetId="43">'Delgado'!$A$1:$E$46</definedName>
    <definedName name="_xlnm.Print_Area" localSheetId="45">'Fletcher'!$A$1:$E$46</definedName>
    <definedName name="_xlnm.Print_Area" localSheetId="9">'Grambling'!$A$1:$E$46</definedName>
    <definedName name="_xlnm.Print_Area" localSheetId="0">'HESummary'!$A$1:$E$47</definedName>
    <definedName name="_xlnm.Print_Area" localSheetId="26">'HSCNO'!$A$1:$E$46</definedName>
    <definedName name="_xlnm.Print_Area" localSheetId="25">'HSCS'!$A$1:$E$46</definedName>
    <definedName name="_xlnm.Print_Area" localSheetId="10">'LATech'!$A$1:$E$46</definedName>
    <definedName name="_xlnm.Print_Area" localSheetId="39">'LCTCBoard'!$A$1:$E$46</definedName>
    <definedName name="_xlnm.Print_Area" localSheetId="38">'LCTCSummary'!$A$1:$E$47</definedName>
    <definedName name="_xlnm.Print_Area" localSheetId="46">'LDCC'!$A$1:$E$46</definedName>
    <definedName name="_xlnm.Print_Area" localSheetId="30">'Long'!$A$1:$E$46</definedName>
    <definedName name="_xlnm.Print_Area" localSheetId="6">'LOSFA'!$A$1:$E$46</definedName>
    <definedName name="_xlnm.Print_Area" localSheetId="20">'LSU'!$A$1:$E$46</definedName>
    <definedName name="_xlnm.Print_Area" localSheetId="19">'LSU Board'!$A$1:$E$46</definedName>
    <definedName name="_xlnm.Print_Area" localSheetId="18">'LSU Summary'!$A$1:$E$46</definedName>
    <definedName name="_xlnm.Print_Area" localSheetId="21">'LSUA'!$A$1:$E$46</definedName>
    <definedName name="_xlnm.Print_Area" localSheetId="23">'LSUE'!$A$1:$E$46</definedName>
    <definedName name="_xlnm.Print_Area" localSheetId="24">'LSULaw'!$A$1:$E$46</definedName>
    <definedName name="_xlnm.Print_Area" localSheetId="22">'LSUS'!$A$1:$E$46</definedName>
    <definedName name="_xlnm.Print_Area" localSheetId="52">'LTC'!$A$1:$E$46</definedName>
    <definedName name="_xlnm.Print_Area" localSheetId="5">'LUMCON'!$A$1:$E$46</definedName>
    <definedName name="_xlnm.Print_Area" localSheetId="11">'McNeese'!$A$1:$E$46</definedName>
    <definedName name="_xlnm.Print_Area" localSheetId="12">'Nicholls'!$A$1:$E$46</definedName>
    <definedName name="_xlnm.Print_Area" localSheetId="47">'Northshore'!$A$1:$E$46</definedName>
    <definedName name="_xlnm.Print_Area" localSheetId="48">'Nunez'!$A$1:$E$46</definedName>
    <definedName name="_xlnm.Print_Area" localSheetId="13">'NwSU'!$A$1:$E$46</definedName>
    <definedName name="_xlnm.Print_Area" localSheetId="40">'Online'!$A$1:$E$46</definedName>
    <definedName name="_xlnm.Print_Area" localSheetId="28">'PBRC'!$A$1:$E$46</definedName>
    <definedName name="_xlnm.Print_Area" localSheetId="49">'RPCC'!$A$1:$E$46</definedName>
    <definedName name="_xlnm.Print_Area" localSheetId="50">'SLCC'!$A$1:$E$47</definedName>
    <definedName name="_xlnm.Print_Area" localSheetId="14">'SLU'!$A$1:$E$46</definedName>
    <definedName name="_xlnm.Print_Area" localSheetId="51">'Sowela'!$A$1:$E$46</definedName>
    <definedName name="_xlnm.Print_Area" localSheetId="37">'SUAg'!$A$1:$E$46</definedName>
    <definedName name="_xlnm.Print_Area" localSheetId="32">'SUBoard'!$A$1:$E$44</definedName>
    <definedName name="_xlnm.Print_Area" localSheetId="33">'SUBR'!$A$1:$E$46</definedName>
    <definedName name="_xlnm.Print_Area" localSheetId="36">'SULaw'!$A$1:$E$46</definedName>
    <definedName name="_xlnm.Print_Area" localSheetId="34">'SUNO'!$A$1:$E$46</definedName>
    <definedName name="_xlnm.Print_Area" localSheetId="35">'SUSLA'!$A$1:$E$46</definedName>
    <definedName name="_xlnm.Print_Area" localSheetId="31">'SUSummary'!$A$1:$E$46</definedName>
    <definedName name="_xlnm.Print_Area" localSheetId="7">'UL Summary'!$A$1:$E$46</definedName>
    <definedName name="_xlnm.Print_Area" localSheetId="15">'ULL'!$A$1:$E$46</definedName>
    <definedName name="_xlnm.Print_Area" localSheetId="16">'ULM'!$A$1:$E$46</definedName>
    <definedName name="_xlnm.Print_Area" localSheetId="8">'ULSBoard'!$A$1:$E$46</definedName>
    <definedName name="_xlnm.Print_Area" localSheetId="17">'UNO'!$A$1:$E$46</definedName>
  </definedNames>
  <calcPr fullCalcOnLoad="1"/>
</workbook>
</file>

<file path=xl/sharedStrings.xml><?xml version="1.0" encoding="utf-8"?>
<sst xmlns="http://schemas.openxmlformats.org/spreadsheetml/2006/main" count="3080" uniqueCount="111">
  <si>
    <t>Board of Regents</t>
  </si>
  <si>
    <t>Institution:</t>
  </si>
  <si>
    <t>Form BOR-2</t>
  </si>
  <si>
    <t>Financing Other Than State  Funds Appropriations</t>
  </si>
  <si>
    <t>Source:</t>
  </si>
  <si>
    <t>ACUTAL</t>
  </si>
  <si>
    <t>BUDGETED</t>
  </si>
  <si>
    <t>OVER /UNDER</t>
  </si>
  <si>
    <t>2012-13</t>
  </si>
  <si>
    <t>2013-14</t>
  </si>
  <si>
    <t>Interagency Transfers:</t>
  </si>
  <si>
    <t xml:space="preserve">  Medicaid</t>
  </si>
  <si>
    <t xml:space="preserve">  Uncompensated Care</t>
  </si>
  <si>
    <t xml:space="preserve">  Hospital Contracts </t>
  </si>
  <si>
    <t xml:space="preserve">  Lab School</t>
  </si>
  <si>
    <t xml:space="preserve">  Other Total </t>
  </si>
  <si>
    <t>Total Other Interagency Transfers</t>
  </si>
  <si>
    <t>Non-Recurring Self-Generated Carry Forward</t>
  </si>
  <si>
    <t>Self-Generated Funds:</t>
  </si>
  <si>
    <t xml:space="preserve">  Student Fees:</t>
  </si>
  <si>
    <t xml:space="preserve">    General Registration Fees</t>
  </si>
  <si>
    <t xml:space="preserve">    Non-Resident Fees</t>
  </si>
  <si>
    <t xml:space="preserve">    Academic Excellence Fee</t>
  </si>
  <si>
    <t xml:space="preserve">    Operational Fee</t>
  </si>
  <si>
    <t xml:space="preserve">    Academic Enhancement Fee</t>
  </si>
  <si>
    <t xml:space="preserve">    Building Use Fee</t>
  </si>
  <si>
    <t xml:space="preserve">    Technology Fee</t>
  </si>
  <si>
    <t xml:space="preserve">    Energy Surcharge</t>
  </si>
  <si>
    <t xml:space="preserve">    University Self-Assessed Fees</t>
  </si>
  <si>
    <t xml:space="preserve">    Student Self-Assessed Fees</t>
  </si>
  <si>
    <t xml:space="preserve">    All Other Mandated Fees</t>
  </si>
  <si>
    <t xml:space="preserve">    All Other Student Fees</t>
  </si>
  <si>
    <t xml:space="preserve">  Total Student Fees:</t>
  </si>
  <si>
    <t xml:space="preserve">  Hospital - Commercial/Self-Pay</t>
  </si>
  <si>
    <t xml:space="preserve">  Sales and Services of Educational Activities</t>
  </si>
  <si>
    <t xml:space="preserve">  State Grants and Contracts</t>
  </si>
  <si>
    <t xml:space="preserve">  Organized Activities Related to Instruction</t>
  </si>
  <si>
    <t xml:space="preserve">  Athletics Other than Student Fees</t>
  </si>
  <si>
    <t xml:space="preserve">  Other Self-Generated Funds</t>
  </si>
  <si>
    <t>Total Self-Generated Funds</t>
  </si>
  <si>
    <t>Federal Funds:</t>
  </si>
  <si>
    <t xml:space="preserve">  Federal Program Admin.</t>
  </si>
  <si>
    <t xml:space="preserve">  Medicare</t>
  </si>
  <si>
    <t xml:space="preserve">  Grants:</t>
  </si>
  <si>
    <t xml:space="preserve">     Pell</t>
  </si>
  <si>
    <t xml:space="preserve">     Other </t>
  </si>
  <si>
    <t>Total Federal Funds</t>
  </si>
  <si>
    <t>Interim Emergency Board</t>
  </si>
  <si>
    <t>Total Revenues Other Than State Funds Appropriations</t>
  </si>
  <si>
    <t xml:space="preserve"> </t>
  </si>
  <si>
    <t>S. U. Board and System Administration</t>
  </si>
  <si>
    <t xml:space="preserve">    Building Use Fee - Act 426</t>
  </si>
  <si>
    <t xml:space="preserve">    Student Services Fee</t>
  </si>
  <si>
    <t>Southern University Ag Center</t>
  </si>
  <si>
    <t xml:space="preserve">Southern University and A&amp;M College </t>
  </si>
  <si>
    <t>Southern University Law Center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</si>
  <si>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</si>
  <si>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Southern University at New Orleans</t>
  </si>
  <si>
    <t>Southern University at Shreveport</t>
  </si>
  <si>
    <t>Southern University System Summary</t>
  </si>
  <si>
    <t>ACTUAL</t>
  </si>
  <si>
    <t>LSU Agricultural Center</t>
  </si>
  <si>
    <t>LSU Board of Supervisors and System Office</t>
  </si>
  <si>
    <t>LSUHSCS - E. A. Conway Medical Center</t>
  </si>
  <si>
    <t>LSUHSCS Huey P Long Medical Center</t>
  </si>
  <si>
    <t>LSU Health Sciences Center-New Orleans</t>
  </si>
  <si>
    <t>LSUHSC-Shreveport Combined</t>
  </si>
  <si>
    <t>NOTE:  Overcollection Amount in FY 2012-13 is Shreveport Riverfront and Convention Center and Independence Stadium Fund Statutory Dedication</t>
  </si>
  <si>
    <t>Paul M. Hebert Law Center</t>
  </si>
  <si>
    <t xml:space="preserve">Louisiana State University </t>
  </si>
  <si>
    <t>Louisiana State University at Alexandria</t>
  </si>
  <si>
    <t>LSU Eunice</t>
  </si>
  <si>
    <t xml:space="preserve">Louisiana State University Shreveport </t>
  </si>
  <si>
    <t>Pennington Biomedical Research Center</t>
  </si>
  <si>
    <t>Louisiana State University System Summary</t>
  </si>
  <si>
    <t>McNeese State University</t>
  </si>
  <si>
    <t>Nicholls State University</t>
  </si>
  <si>
    <t>Southeastern Louisiana University</t>
  </si>
  <si>
    <t>University of Louisiana at Monroe</t>
  </si>
  <si>
    <t xml:space="preserve">  Grambling State University</t>
  </si>
  <si>
    <t>Office of Student Financial Assistance</t>
  </si>
  <si>
    <t>University of Louisiana at Lafayette</t>
  </si>
  <si>
    <t>Northwestern State University</t>
  </si>
  <si>
    <t>LOUISIANA TECH UNIVERSITY</t>
  </si>
  <si>
    <t>2013-2014</t>
  </si>
  <si>
    <t>2012-2013</t>
  </si>
  <si>
    <t>Louisiana Universities Marine Consortium (LUMCON)</t>
  </si>
  <si>
    <t>University of Louisiana System</t>
  </si>
  <si>
    <t>University of New Orleans</t>
  </si>
  <si>
    <t>Bossier Parish Community College</t>
  </si>
  <si>
    <t>Baton Rouge Community College</t>
  </si>
  <si>
    <t>Central Louisiana Technical Community College</t>
  </si>
  <si>
    <t>Delgado Community College</t>
  </si>
  <si>
    <t xml:space="preserve">  Fletcher Technical Community College</t>
  </si>
  <si>
    <t>LCTCS Board of Supervisors</t>
  </si>
  <si>
    <t>LCTCS Online</t>
  </si>
  <si>
    <t>Louisiana Delta Community College</t>
  </si>
  <si>
    <t>Northshore Technical Community College</t>
  </si>
  <si>
    <t xml:space="preserve">  Nunez Community College</t>
  </si>
  <si>
    <t>River Parishes Community College</t>
  </si>
  <si>
    <t>South Louisiana Community College</t>
  </si>
  <si>
    <t>Sowela Technical Community College</t>
  </si>
  <si>
    <t>University of Louisiana System Summary</t>
  </si>
  <si>
    <t>LCTCS System Summary</t>
  </si>
  <si>
    <t>Higher Education Summary</t>
  </si>
  <si>
    <t>LOUISIANA TECHNICAL COLLEGE</t>
  </si>
  <si>
    <t>2 Year Institution Summary</t>
  </si>
  <si>
    <t>4 Year Institution Summary</t>
  </si>
  <si>
    <t>2 &amp; 4 Year Institution Summary</t>
  </si>
  <si>
    <t xml:space="preserve">  Gifts, Grants and Contracts</t>
  </si>
  <si>
    <t xml:space="preserve">  Gifts, Grants and  Contracts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</si>
</sst>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;"/>
    <numFmt numFmtId="165" formatCode="#,##0.00%;[Red]\(#,##0.00%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sz val="36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30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6"/>
      <color indexed="8"/>
      <name val="Calibri"/>
      <family val="2"/>
    </font>
    <font>
      <sz val="23"/>
      <name val="Arial"/>
      <family val="2"/>
    </font>
    <font>
      <sz val="2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6"/>
      <color theme="1"/>
      <name val="Calibri"/>
      <family val="2"/>
    </font>
    <font>
      <sz val="2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ck"/>
    </border>
    <border>
      <left style="thick"/>
      <right style="thick"/>
      <top style="thick"/>
      <bottom/>
    </border>
    <border>
      <left/>
      <right style="thick">
        <color indexed="8"/>
      </right>
      <top style="thick"/>
      <bottom/>
    </border>
    <border>
      <left style="thick">
        <color indexed="8"/>
      </left>
      <right/>
      <top/>
      <bottom/>
    </border>
    <border>
      <left style="thick"/>
      <right style="thick"/>
      <top/>
      <bottom/>
    </border>
    <border>
      <left style="thick"/>
      <right style="thick"/>
      <top style="thin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/>
      <right style="thick">
        <color indexed="8"/>
      </right>
      <top/>
      <bottom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ck"/>
      <right style="thick">
        <color indexed="8"/>
      </right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/>
      <right style="thick"/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ck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6" fontId="2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6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6" fontId="3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 horizontal="left"/>
    </xf>
    <xf numFmtId="6" fontId="5" fillId="0" borderId="12" xfId="0" applyNumberFormat="1" applyFont="1" applyBorder="1" applyAlignment="1">
      <alignment horizontal="center"/>
    </xf>
    <xf numFmtId="6" fontId="5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15" xfId="0" applyNumberFormat="1" applyFont="1" applyBorder="1" applyAlignment="1">
      <alignment/>
    </xf>
    <xf numFmtId="6" fontId="5" fillId="0" borderId="1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6" fontId="8" fillId="0" borderId="16" xfId="0" applyNumberFormat="1" applyFont="1" applyBorder="1" applyAlignment="1">
      <alignment/>
    </xf>
    <xf numFmtId="6" fontId="8" fillId="0" borderId="17" xfId="0" applyNumberFormat="1" applyFont="1" applyBorder="1" applyAlignment="1">
      <alignment/>
    </xf>
    <xf numFmtId="6" fontId="8" fillId="0" borderId="15" xfId="0" applyNumberFormat="1" applyFont="1" applyBorder="1" applyAlignment="1">
      <alignment/>
    </xf>
    <xf numFmtId="6" fontId="8" fillId="0" borderId="18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6" fontId="8" fillId="0" borderId="16" xfId="0" applyNumberFormat="1" applyFont="1" applyBorder="1" applyAlignment="1">
      <alignment/>
    </xf>
    <xf numFmtId="6" fontId="8" fillId="0" borderId="17" xfId="0" applyNumberFormat="1" applyFont="1" applyBorder="1" applyAlignment="1">
      <alignment/>
    </xf>
    <xf numFmtId="0" fontId="8" fillId="0" borderId="19" xfId="0" applyNumberFormat="1" applyFont="1" applyFill="1" applyBorder="1" applyAlignment="1">
      <alignment/>
    </xf>
    <xf numFmtId="0" fontId="8" fillId="0" borderId="19" xfId="0" applyNumberFormat="1" applyFont="1" applyBorder="1" applyAlignment="1">
      <alignment/>
    </xf>
    <xf numFmtId="0" fontId="5" fillId="0" borderId="15" xfId="0" applyNumberFormat="1" applyFont="1" applyFill="1" applyBorder="1" applyAlignment="1">
      <alignment/>
    </xf>
    <xf numFmtId="6" fontId="5" fillId="0" borderId="16" xfId="0" applyNumberFormat="1" applyFont="1" applyBorder="1" applyAlignment="1">
      <alignment/>
    </xf>
    <xf numFmtId="6" fontId="5" fillId="0" borderId="17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5" fillId="0" borderId="19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8" fillId="0" borderId="20" xfId="0" applyNumberFormat="1" applyFont="1" applyBorder="1" applyAlignment="1">
      <alignment/>
    </xf>
    <xf numFmtId="0" fontId="8" fillId="0" borderId="21" xfId="0" applyNumberFormat="1" applyFont="1" applyBorder="1" applyAlignment="1">
      <alignment/>
    </xf>
    <xf numFmtId="0" fontId="5" fillId="0" borderId="19" xfId="0" applyNumberFormat="1" applyFont="1" applyFill="1" applyBorder="1" applyAlignment="1">
      <alignment/>
    </xf>
    <xf numFmtId="6" fontId="5" fillId="0" borderId="21" xfId="0" applyNumberFormat="1" applyFont="1" applyBorder="1" applyAlignment="1">
      <alignment/>
    </xf>
    <xf numFmtId="6" fontId="5" fillId="0" borderId="22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6" fontId="8" fillId="0" borderId="21" xfId="0" applyNumberFormat="1" applyFont="1" applyBorder="1" applyAlignment="1">
      <alignment/>
    </xf>
    <xf numFmtId="6" fontId="8" fillId="0" borderId="23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24" xfId="0" applyNumberFormat="1" applyFont="1" applyBorder="1" applyAlignment="1">
      <alignment/>
    </xf>
    <xf numFmtId="6" fontId="5" fillId="0" borderId="24" xfId="0" applyNumberFormat="1" applyFont="1" applyBorder="1" applyAlignment="1">
      <alignment/>
    </xf>
    <xf numFmtId="6" fontId="5" fillId="0" borderId="25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6" fontId="6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6" fontId="3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right"/>
    </xf>
    <xf numFmtId="6" fontId="6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6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/>
    </xf>
    <xf numFmtId="6" fontId="3" fillId="0" borderId="0" xfId="0" applyNumberFormat="1" applyFont="1" applyBorder="1" applyAlignment="1">
      <alignment/>
    </xf>
    <xf numFmtId="6" fontId="5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5" fontId="8" fillId="0" borderId="17" xfId="0" applyNumberFormat="1" applyFont="1" applyBorder="1" applyAlignment="1">
      <alignment/>
    </xf>
    <xf numFmtId="5" fontId="5" fillId="0" borderId="22" xfId="0" applyNumberFormat="1" applyFont="1" applyBorder="1" applyAlignment="1">
      <alignment/>
    </xf>
    <xf numFmtId="6" fontId="5" fillId="0" borderId="15" xfId="0" applyNumberFormat="1" applyFont="1" applyBorder="1" applyAlignment="1">
      <alignment/>
    </xf>
    <xf numFmtId="6" fontId="8" fillId="0" borderId="20" xfId="0" applyNumberFormat="1" applyFont="1" applyBorder="1" applyAlignment="1">
      <alignment/>
    </xf>
    <xf numFmtId="6" fontId="8" fillId="0" borderId="19" xfId="0" applyNumberFormat="1" applyFont="1" applyBorder="1" applyAlignment="1">
      <alignment/>
    </xf>
    <xf numFmtId="6" fontId="5" fillId="0" borderId="2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/>
    </xf>
    <xf numFmtId="6" fontId="5" fillId="0" borderId="19" xfId="0" applyNumberFormat="1" applyFont="1" applyBorder="1" applyAlignment="1">
      <alignment/>
    </xf>
    <xf numFmtId="43" fontId="8" fillId="0" borderId="15" xfId="42" applyFont="1" applyBorder="1" applyAlignment="1">
      <alignment/>
    </xf>
    <xf numFmtId="43" fontId="8" fillId="0" borderId="18" xfId="42" applyFont="1" applyBorder="1" applyAlignment="1">
      <alignment/>
    </xf>
    <xf numFmtId="43" fontId="8" fillId="0" borderId="16" xfId="42" applyFont="1" applyBorder="1" applyAlignment="1">
      <alignment/>
    </xf>
    <xf numFmtId="43" fontId="8" fillId="0" borderId="17" xfId="42" applyFont="1" applyBorder="1" applyAlignment="1">
      <alignment/>
    </xf>
    <xf numFmtId="43" fontId="5" fillId="0" borderId="16" xfId="42" applyFont="1" applyBorder="1" applyAlignment="1">
      <alignment/>
    </xf>
    <xf numFmtId="43" fontId="5" fillId="0" borderId="17" xfId="42" applyFont="1" applyBorder="1" applyAlignment="1">
      <alignment/>
    </xf>
    <xf numFmtId="43" fontId="8" fillId="0" borderId="21" xfId="42" applyFont="1" applyBorder="1" applyAlignment="1">
      <alignment/>
    </xf>
    <xf numFmtId="43" fontId="8" fillId="0" borderId="23" xfId="42" applyFont="1" applyBorder="1" applyAlignment="1">
      <alignment/>
    </xf>
    <xf numFmtId="164" fontId="6" fillId="0" borderId="0" xfId="0" applyNumberFormat="1" applyFont="1" applyBorder="1" applyAlignment="1">
      <alignment/>
    </xf>
    <xf numFmtId="6" fontId="13" fillId="0" borderId="0" xfId="0" applyNumberFormat="1" applyFont="1" applyBorder="1" applyAlignment="1" applyProtection="1">
      <alignment horizontal="centerContinuous" vertical="justify"/>
      <protection/>
    </xf>
    <xf numFmtId="0" fontId="4" fillId="0" borderId="10" xfId="0" applyNumberFormat="1" applyFont="1" applyBorder="1" applyAlignment="1" applyProtection="1">
      <alignment/>
      <protection/>
    </xf>
    <xf numFmtId="165" fontId="49" fillId="0" borderId="10" xfId="0" applyNumberFormat="1" applyFont="1" applyBorder="1" applyAlignment="1" applyProtection="1">
      <alignment/>
      <protection/>
    </xf>
    <xf numFmtId="6" fontId="2" fillId="0" borderId="0" xfId="0" applyNumberFormat="1" applyFont="1" applyAlignment="1">
      <alignment/>
    </xf>
    <xf numFmtId="6" fontId="2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6" fontId="2" fillId="0" borderId="11" xfId="0" applyNumberFormat="1" applyFont="1" applyBorder="1" applyAlignment="1">
      <alignment/>
    </xf>
    <xf numFmtId="0" fontId="9" fillId="0" borderId="14" xfId="0" applyNumberFormat="1" applyFont="1" applyBorder="1" applyAlignment="1">
      <alignment/>
    </xf>
    <xf numFmtId="6" fontId="5" fillId="0" borderId="16" xfId="0" applyNumberFormat="1" applyFont="1" applyBorder="1" applyAlignment="1">
      <alignment/>
    </xf>
    <xf numFmtId="6" fontId="5" fillId="0" borderId="17" xfId="0" applyNumberFormat="1" applyFont="1" applyBorder="1" applyAlignment="1">
      <alignment/>
    </xf>
    <xf numFmtId="6" fontId="5" fillId="0" borderId="18" xfId="0" applyNumberFormat="1" applyFont="1" applyBorder="1" applyAlignment="1">
      <alignment/>
    </xf>
    <xf numFmtId="6" fontId="5" fillId="0" borderId="15" xfId="0" applyNumberFormat="1" applyFont="1" applyFill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21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6" fontId="5" fillId="0" borderId="23" xfId="0" applyNumberFormat="1" applyFont="1" applyBorder="1" applyAlignment="1">
      <alignment/>
    </xf>
    <xf numFmtId="6" fontId="9" fillId="0" borderId="0" xfId="0" applyNumberFormat="1" applyFont="1" applyBorder="1" applyAlignment="1">
      <alignment/>
    </xf>
    <xf numFmtId="6" fontId="2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/>
    </xf>
    <xf numFmtId="6" fontId="9" fillId="0" borderId="0" xfId="0" applyNumberFormat="1" applyFont="1" applyAlignment="1">
      <alignment/>
    </xf>
    <xf numFmtId="6" fontId="9" fillId="0" borderId="0" xfId="0" applyNumberFormat="1" applyFont="1" applyAlignment="1">
      <alignment/>
    </xf>
    <xf numFmtId="6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5" fillId="0" borderId="10" xfId="0" applyNumberFormat="1" applyFont="1" applyBorder="1" applyAlignment="1">
      <alignment/>
    </xf>
    <xf numFmtId="5" fontId="50" fillId="0" borderId="17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6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6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6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6" fontId="8" fillId="0" borderId="11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6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6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/>
    </xf>
    <xf numFmtId="6" fontId="8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8" fillId="0" borderId="19" xfId="0" applyNumberFormat="1" applyFont="1" applyFill="1" applyBorder="1" applyAlignment="1">
      <alignment vertical="center"/>
    </xf>
    <xf numFmtId="0" fontId="8" fillId="0" borderId="19" xfId="0" applyNumberFormat="1" applyFont="1" applyBorder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8" fillId="0" borderId="20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 applyProtection="1">
      <alignment/>
      <protection/>
    </xf>
    <xf numFmtId="6" fontId="5" fillId="0" borderId="10" xfId="0" applyNumberFormat="1" applyFont="1" applyBorder="1" applyAlignment="1">
      <alignment/>
    </xf>
    <xf numFmtId="0" fontId="8" fillId="0" borderId="2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60" zoomScaleNormal="60" zoomScalePageLayoutView="0" workbookViewId="0" topLeftCell="A1">
      <selection activeCell="A1" sqref="A1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104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74">
        <f>BOR!B7+LUMCON!B7+LOSFA!B7+'UL Summary'!B7+'LSU Summary'!B7+SUSummary!B7+LCTCSummary!B7</f>
        <v>48297060.73</v>
      </c>
      <c r="C7" s="74">
        <f>BOR!C7+LUMCON!C7+LOSFA!C7+'UL Summary'!C7+'LSU Summary'!C7+SUSummary!C7+LCTCSummary!C7</f>
        <v>74554920</v>
      </c>
      <c r="D7" s="74">
        <f>BOR!D7+LUMCON!D7+LOSFA!D7+'UL Summary'!D7+'LSU Summary'!D7+SUSummary!D7+LCTCSummary!D7</f>
        <v>10811222</v>
      </c>
      <c r="E7" s="25">
        <f aca="true" t="shared" si="0" ref="E7:E12">D7-C7</f>
        <v>-63743698</v>
      </c>
      <c r="F7" s="20"/>
    </row>
    <row r="8" spans="1:6" ht="34.5">
      <c r="A8" s="26" t="s">
        <v>12</v>
      </c>
      <c r="B8" s="74">
        <f>BOR!B8+LUMCON!B8+LOSFA!B8+'UL Summary'!B8+'LSU Summary'!B8+SUSummary!B8+LCTCSummary!B8</f>
        <v>133087407.16</v>
      </c>
      <c r="C8" s="74">
        <f>BOR!C8+LUMCON!C8+LOSFA!C8+'UL Summary'!C8+'LSU Summary'!C8+SUSummary!C8+LCTCSummary!C8</f>
        <v>192503099</v>
      </c>
      <c r="D8" s="74">
        <f>BOR!D8+LUMCON!D8+LOSFA!D8+'UL Summary'!D8+'LSU Summary'!D8+SUSummary!D8+LCTCSummary!D8</f>
        <v>82273689</v>
      </c>
      <c r="E8" s="28">
        <f t="shared" si="0"/>
        <v>-110229410</v>
      </c>
      <c r="F8" s="20"/>
    </row>
    <row r="9" spans="1:6" ht="34.5">
      <c r="A9" s="29" t="s">
        <v>13</v>
      </c>
      <c r="B9" s="74">
        <f>BOR!B9+LUMCON!B9+LOSFA!B9+'UL Summary'!B9+'LSU Summary'!B9+SUSummary!B9+LCTCSummary!B9</f>
        <v>30682857</v>
      </c>
      <c r="C9" s="74">
        <f>BOR!C9+LUMCON!C9+LOSFA!C9+'UL Summary'!C9+'LSU Summary'!C9+SUSummary!C9+LCTCSummary!C9</f>
        <v>38169464</v>
      </c>
      <c r="D9" s="74">
        <f>BOR!D9+LUMCON!D9+LOSFA!D9+'UL Summary'!D9+'LSU Summary'!D9+SUSummary!D9+LCTCSummary!D9</f>
        <v>0</v>
      </c>
      <c r="E9" s="28">
        <f t="shared" si="0"/>
        <v>-38169464</v>
      </c>
      <c r="F9" s="20"/>
    </row>
    <row r="10" spans="1:6" ht="34.5">
      <c r="A10" s="30" t="s">
        <v>14</v>
      </c>
      <c r="B10" s="74">
        <f>BOR!B10+LUMCON!B10+LOSFA!B10+'UL Summary'!B10+'LSU Summary'!B10+SUSummary!B10+LCTCSummary!B10</f>
        <v>8762160</v>
      </c>
      <c r="C10" s="74">
        <f>BOR!C10+LUMCON!C10+LOSFA!C10+'UL Summary'!C10+'LSU Summary'!C10+SUSummary!C10+LCTCSummary!C10</f>
        <v>8763445</v>
      </c>
      <c r="D10" s="74">
        <f>BOR!D10+LUMCON!D10+LOSFA!D10+'UL Summary'!D10+'LSU Summary'!D10+SUSummary!D10+LCTCSummary!D10</f>
        <v>8758587</v>
      </c>
      <c r="E10" s="28">
        <f t="shared" si="0"/>
        <v>-4858</v>
      </c>
      <c r="F10" s="20"/>
    </row>
    <row r="11" spans="1:6" ht="34.5">
      <c r="A11" s="30" t="s">
        <v>15</v>
      </c>
      <c r="B11" s="74">
        <f>BOR!B11+LUMCON!B11+LOSFA!B11+'UL Summary'!B11+'LSU Summary'!B11+SUSummary!B11+LCTCSummary!B11</f>
        <v>76445692.35</v>
      </c>
      <c r="C11" s="74">
        <f>BOR!C11+LUMCON!C11+LOSFA!C11+'UL Summary'!C11+'LSU Summary'!C11+SUSummary!C11+LCTCSummary!C11</f>
        <v>78719914</v>
      </c>
      <c r="D11" s="74">
        <f>BOR!D11+LUMCON!D11+LOSFA!D11+'UL Summary'!D11+'LSU Summary'!D11+SUSummary!D11+LCTCSummary!D11</f>
        <v>8891551</v>
      </c>
      <c r="E11" s="28">
        <f t="shared" si="0"/>
        <v>-69828363</v>
      </c>
      <c r="F11" s="20"/>
    </row>
    <row r="12" spans="1:6" s="35" customFormat="1" ht="35.25">
      <c r="A12" s="31" t="s">
        <v>16</v>
      </c>
      <c r="B12" s="81">
        <f>SUM(B7:B11)</f>
        <v>297275177.24</v>
      </c>
      <c r="C12" s="81">
        <f>SUM(C7:C11)</f>
        <v>392710842</v>
      </c>
      <c r="D12" s="81">
        <f>SUM(D7:D11)</f>
        <v>110735049</v>
      </c>
      <c r="E12" s="33">
        <f t="shared" si="0"/>
        <v>-281975793</v>
      </c>
      <c r="F12" s="34"/>
    </row>
    <row r="13" spans="1:6" s="35" customFormat="1" ht="35.25">
      <c r="A13" s="36" t="s">
        <v>17</v>
      </c>
      <c r="B13" s="76">
        <f>BOR!B13+LUMCON!B13+LOSFA!B13+'UL Summary'!B13+'LSU Summary'!B13+SUSummary!B13+LCTCSummary!B13</f>
        <v>2435482</v>
      </c>
      <c r="C13" s="76">
        <f>BOR!C13+LUMCON!C13+LOSFA!C13+'UL Summary'!C13+'LSU Summary'!C13+SUSummary!C13+LCTCSummary!C13</f>
        <v>0</v>
      </c>
      <c r="D13" s="76">
        <f>BOR!D13+LUMCON!D13+LOSFA!D13+'UL Summary'!D13+'LSU Summary'!D13+SUSummary!D13+LCTCSummary!D13</f>
        <v>0</v>
      </c>
      <c r="E13" s="33">
        <f>D13-C13</f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74">
        <f>BOR!B16+LUMCON!B16+LOSFA!B16+'UL Summary'!B16+'LSU Summary'!B16+SUSummary!B16+LCTCSummary!B16</f>
        <v>752019301.1099999</v>
      </c>
      <c r="C16" s="74">
        <f>BOR!C16+LUMCON!C16+LOSFA!C16+'UL Summary'!C16+'LSU Summary'!C16+SUSummary!C16+LCTCSummary!C16</f>
        <v>776485387</v>
      </c>
      <c r="D16" s="74">
        <f>BOR!D16+LUMCON!D16+LOSFA!D16+'UL Summary'!D16+'LSU Summary'!D16+SUSummary!D16+LCTCSummary!D16</f>
        <v>835673590.74</v>
      </c>
      <c r="E16" s="74">
        <f>D16-C16</f>
        <v>59188203.74000001</v>
      </c>
      <c r="F16" s="37"/>
    </row>
    <row r="17" spans="1:6" ht="34.5">
      <c r="A17" s="18" t="s">
        <v>21</v>
      </c>
      <c r="B17" s="74">
        <f>BOR!B17+LUMCON!B17+LOSFA!B17+'UL Summary'!B17+'LSU Summary'!B17+SUSummary!B17+LCTCSummary!B17</f>
        <v>142464655.6</v>
      </c>
      <c r="C17" s="74">
        <f>BOR!C17+LUMCON!C17+LOSFA!C17+'UL Summary'!C17+'LSU Summary'!C17+SUSummary!C17+LCTCSummary!C17</f>
        <v>144100505</v>
      </c>
      <c r="D17" s="74">
        <f>BOR!D17+LUMCON!D17+LOSFA!D17+'UL Summary'!D17+'LSU Summary'!D17+SUSummary!D17+LCTCSummary!D17</f>
        <v>165080330.5</v>
      </c>
      <c r="E17" s="75">
        <f>D17-C17</f>
        <v>20979825.5</v>
      </c>
      <c r="F17" s="37"/>
    </row>
    <row r="18" spans="1:6" ht="34.5">
      <c r="A18" s="39" t="s">
        <v>22</v>
      </c>
      <c r="B18" s="74">
        <f>BOR!B18+LUMCON!B18+LOSFA!B18+'UL Summary'!B18+'LSU Summary'!B18+SUSummary!B18+LCTCSummary!B18</f>
        <v>36803132.24</v>
      </c>
      <c r="C18" s="74">
        <f>BOR!C18+LUMCON!C18+LOSFA!C18+'UL Summary'!C18+'LSU Summary'!C18+SUSummary!C18+LCTCSummary!C18</f>
        <v>39760368</v>
      </c>
      <c r="D18" s="74">
        <f>BOR!D18+LUMCON!D18+LOSFA!D18+'UL Summary'!D18+'LSU Summary'!D18+SUSummary!D18+LCTCSummary!D18</f>
        <v>39102004</v>
      </c>
      <c r="E18" s="75">
        <f>D18-C18</f>
        <v>-658364</v>
      </c>
      <c r="F18" s="37"/>
    </row>
    <row r="19" spans="1:6" ht="34.5">
      <c r="A19" s="39" t="s">
        <v>23</v>
      </c>
      <c r="B19" s="74">
        <f>BOR!B19+LUMCON!B19+LOSFA!B19+'UL Summary'!B19+'LSU Summary'!B19+SUSummary!B19+LCTCSummary!B19</f>
        <v>20804345.189999998</v>
      </c>
      <c r="C19" s="74">
        <f>BOR!C19+LUMCON!C19+LOSFA!C19+'UL Summary'!C19+'LSU Summary'!C19+SUSummary!C19+LCTCSummary!C19</f>
        <v>21094557</v>
      </c>
      <c r="D19" s="74">
        <f>BOR!D19+LUMCON!D19+LOSFA!D19+'UL Summary'!D19+'LSU Summary'!D19+SUSummary!D19+LCTCSummary!D19</f>
        <v>20829957.19222516</v>
      </c>
      <c r="E19" s="75">
        <f>D19-C19</f>
        <v>-264599.8077748418</v>
      </c>
      <c r="F19" s="37"/>
    </row>
    <row r="20" spans="1:6" ht="34.5">
      <c r="A20" s="39" t="s">
        <v>24</v>
      </c>
      <c r="B20" s="74">
        <f>BOR!B20+LUMCON!B20+LOSFA!B20+'UL Summary'!B20+'LSU Summary'!B20+SUSummary!B20+LCTCSummary!B20</f>
        <v>866351.52</v>
      </c>
      <c r="C20" s="74">
        <f>BOR!C20+LUMCON!C20+LOSFA!C20+'UL Summary'!C20+'LSU Summary'!C20+SUSummary!C20+LCTCSummary!C20</f>
        <v>1868630</v>
      </c>
      <c r="D20" s="74">
        <f>BOR!D20+LUMCON!D20+LOSFA!D20+'UL Summary'!D20+'LSU Summary'!D20+SUSummary!D20+LCTCSummary!D20</f>
        <v>1712000</v>
      </c>
      <c r="E20" s="75">
        <f aca="true" t="shared" si="1" ref="E20:E28">D20-C20</f>
        <v>-156630</v>
      </c>
      <c r="F20" s="37"/>
    </row>
    <row r="21" spans="1:6" ht="34.5">
      <c r="A21" s="39" t="s">
        <v>25</v>
      </c>
      <c r="B21" s="74">
        <f>BOR!B21+LUMCON!B21+LOSFA!B21+'UL Summary'!B21+'LSU Summary'!B21+SUSummary!B21+LCTCSummary!B21</f>
        <v>203400</v>
      </c>
      <c r="C21" s="74">
        <f>BOR!C21+LUMCON!C21+LOSFA!C21+'UL Summary'!C21+'LSU Summary'!C21+SUSummary!C21+LCTCSummary!C21</f>
        <v>200000</v>
      </c>
      <c r="D21" s="74">
        <f>BOR!D21+LUMCON!D21+LOSFA!D21+'UL Summary'!D21+'LSU Summary'!D21+SUSummary!D21+LCTCSummary!D21</f>
        <v>200000</v>
      </c>
      <c r="E21" s="75">
        <f t="shared" si="1"/>
        <v>0</v>
      </c>
      <c r="F21" s="37"/>
    </row>
    <row r="22" spans="1:6" ht="34.5">
      <c r="A22" s="39" t="s">
        <v>51</v>
      </c>
      <c r="B22" s="74">
        <f>BOR!B22+LUMCON!B22+LOSFA!B22+'UL Summary'!B22+'LSU Summary'!B22+SUSummary!B22+LCTCSummary!B22</f>
        <v>0</v>
      </c>
      <c r="C22" s="74">
        <f>BOR!C22+LUMCON!C22+LOSFA!C22+'UL Summary'!C22+'LSU Summary'!C22+SUSummary!C22+LCTCSummary!C22</f>
        <v>0</v>
      </c>
      <c r="D22" s="74">
        <f>BOR!D22+LUMCON!D22+LOSFA!D22+'UL Summary'!D22+'LSU Summary'!D22+SUSummary!D22+LCTCSummary!D22</f>
        <v>569692</v>
      </c>
      <c r="E22" s="75">
        <f>D22-C22</f>
        <v>569692</v>
      </c>
      <c r="F22" s="37"/>
    </row>
    <row r="23" spans="1:6" ht="34.5">
      <c r="A23" s="39" t="s">
        <v>52</v>
      </c>
      <c r="B23" s="74">
        <f>BOR!B23+LUMCON!B23+LOSFA!B23+'UL Summary'!B23+'LSU Summary'!B23+SUSummary!B23+LCTCSummary!B23</f>
        <v>3627862</v>
      </c>
      <c r="C23" s="74">
        <f>BOR!C23+LUMCON!C23+LOSFA!C23+'UL Summary'!C23+'LSU Summary'!C23+SUSummary!C23+LCTCSummary!C23</f>
        <v>3806257</v>
      </c>
      <c r="D23" s="74">
        <f>BOR!D23+LUMCON!D23+LOSFA!D23+'UL Summary'!D23+'LSU Summary'!D23+SUSummary!D23+LCTCSummary!D23</f>
        <v>3491022.0137801277</v>
      </c>
      <c r="E23" s="75">
        <f t="shared" si="1"/>
        <v>-315234.98621987225</v>
      </c>
      <c r="F23" s="37"/>
    </row>
    <row r="24" spans="1:6" ht="34.5">
      <c r="A24" s="39" t="s">
        <v>26</v>
      </c>
      <c r="B24" s="74">
        <f>BOR!B24+LUMCON!B24+LOSFA!B24+'UL Summary'!B24+'LSU Summary'!B24+SUSummary!B24+LCTCSummary!B24</f>
        <v>184013</v>
      </c>
      <c r="C24" s="74">
        <f>BOR!C24+LUMCON!C24+LOSFA!C24+'UL Summary'!C24+'LSU Summary'!C24+SUSummary!C24+LCTCSummary!C24</f>
        <v>219946</v>
      </c>
      <c r="D24" s="74">
        <f>BOR!D24+LUMCON!D24+LOSFA!D24+'UL Summary'!D24+'LSU Summary'!D24+SUSummary!D24+LCTCSummary!D24</f>
        <v>219946</v>
      </c>
      <c r="E24" s="75">
        <f t="shared" si="1"/>
        <v>0</v>
      </c>
      <c r="F24" s="37"/>
    </row>
    <row r="25" spans="1:6" ht="34.5">
      <c r="A25" s="39" t="s">
        <v>27</v>
      </c>
      <c r="B25" s="74">
        <f>BOR!B25+LUMCON!B25+LOSFA!B25+'UL Summary'!B25+'LSU Summary'!B25+SUSummary!B25+LCTCSummary!B25</f>
        <v>1769642.65</v>
      </c>
      <c r="C25" s="74">
        <f>BOR!C25+LUMCON!C25+LOSFA!C25+'UL Summary'!C25+'LSU Summary'!C25+SUSummary!C25+LCTCSummary!C25</f>
        <v>2390000</v>
      </c>
      <c r="D25" s="74">
        <f>BOR!D25+LUMCON!D25+LOSFA!D25+'UL Summary'!D25+'LSU Summary'!D25+SUSummary!D25+LCTCSummary!D25</f>
        <v>1600000</v>
      </c>
      <c r="E25" s="75">
        <f t="shared" si="1"/>
        <v>-790000</v>
      </c>
      <c r="F25" s="37"/>
    </row>
    <row r="26" spans="1:6" ht="34.5">
      <c r="A26" s="39" t="s">
        <v>28</v>
      </c>
      <c r="B26" s="74">
        <f>BOR!B26+LUMCON!B26+LOSFA!B26+'UL Summary'!B26+'LSU Summary'!B26+SUSummary!B26+LCTCSummary!B26</f>
        <v>3227516.0300000003</v>
      </c>
      <c r="C26" s="74">
        <f>BOR!C26+LUMCON!C26+LOSFA!C26+'UL Summary'!C26+'LSU Summary'!C26+SUSummary!C26+LCTCSummary!C26</f>
        <v>2950714</v>
      </c>
      <c r="D26" s="74">
        <f>BOR!D26+LUMCON!D26+LOSFA!D26+'UL Summary'!D26+'LSU Summary'!D26+SUSummary!D26+LCTCSummary!D26</f>
        <v>3216633.3383735036</v>
      </c>
      <c r="E26" s="75">
        <f t="shared" si="1"/>
        <v>265919.33837350365</v>
      </c>
      <c r="F26" s="37"/>
    </row>
    <row r="27" spans="1:6" ht="34.5">
      <c r="A27" s="39" t="s">
        <v>29</v>
      </c>
      <c r="B27" s="74">
        <f>BOR!B27+LUMCON!B27+LOSFA!B27+'UL Summary'!B27+'LSU Summary'!B27+SUSummary!B27+LCTCSummary!B27</f>
        <v>121748</v>
      </c>
      <c r="C27" s="74">
        <f>BOR!C27+LUMCON!C27+LOSFA!C27+'UL Summary'!C27+'LSU Summary'!C27+SUSummary!C27+LCTCSummary!C27</f>
        <v>0</v>
      </c>
      <c r="D27" s="74">
        <f>BOR!D27+LUMCON!D27+LOSFA!D27+'UL Summary'!D27+'LSU Summary'!D27+SUSummary!D27+LCTCSummary!D27</f>
        <v>0</v>
      </c>
      <c r="E27" s="75">
        <f t="shared" si="1"/>
        <v>0</v>
      </c>
      <c r="F27" s="37"/>
    </row>
    <row r="28" spans="1:6" ht="34.5">
      <c r="A28" s="39" t="s">
        <v>30</v>
      </c>
      <c r="B28" s="74">
        <f>BOR!B28+LUMCON!B28+LOSFA!B28+'UL Summary'!B28+'LSU Summary'!B28+SUSummary!B28+LCTCSummary!B28</f>
        <v>9361029</v>
      </c>
      <c r="C28" s="74">
        <f>BOR!C28+LUMCON!C28+LOSFA!C28+'UL Summary'!C28+'LSU Summary'!C28+SUSummary!C28+LCTCSummary!C28</f>
        <v>8837193</v>
      </c>
      <c r="D28" s="74">
        <f>BOR!D28+LUMCON!D28+LOSFA!D28+'UL Summary'!D28+'LSU Summary'!D28+SUSummary!D28+LCTCSummary!D28</f>
        <v>9048815</v>
      </c>
      <c r="E28" s="75">
        <f t="shared" si="1"/>
        <v>211622</v>
      </c>
      <c r="F28" s="37"/>
    </row>
    <row r="29" spans="1:6" ht="34.5">
      <c r="A29" s="39" t="s">
        <v>31</v>
      </c>
      <c r="B29" s="74">
        <f>BOR!B29+LUMCON!B29+LOSFA!B29+'UL Summary'!B29+'LSU Summary'!B29+SUSummary!B29+LCTCSummary!B29</f>
        <v>24487259.07</v>
      </c>
      <c r="C29" s="74">
        <f>BOR!C29+LUMCON!C29+LOSFA!C29+'UL Summary'!C29+'LSU Summary'!C29+SUSummary!C29+LCTCSummary!C29</f>
        <v>25338391</v>
      </c>
      <c r="D29" s="74">
        <f>BOR!D29+LUMCON!D29+LOSFA!D29+'UL Summary'!D29+'LSU Summary'!D29+SUSummary!D29+LCTCSummary!D29</f>
        <v>25479895</v>
      </c>
      <c r="E29" s="75">
        <f>D29-C29</f>
        <v>141504</v>
      </c>
      <c r="F29" s="37"/>
    </row>
    <row r="30" spans="1:6" s="35" customFormat="1" ht="35.25">
      <c r="A30" s="21" t="s">
        <v>32</v>
      </c>
      <c r="B30" s="32">
        <f>SUM(B16:B29)</f>
        <v>995940255.4099998</v>
      </c>
      <c r="C30" s="32">
        <f>SUM(C16:C29)</f>
        <v>1027051948</v>
      </c>
      <c r="D30" s="32">
        <f>SUM(D16:D29)</f>
        <v>1106223885.784379</v>
      </c>
      <c r="E30" s="73">
        <f>SUM(E16:E29)</f>
        <v>79171937.7843788</v>
      </c>
      <c r="F30" s="34"/>
    </row>
    <row r="31" spans="1:6" ht="34.5">
      <c r="A31" s="40" t="s">
        <v>33</v>
      </c>
      <c r="B31" s="74">
        <f>BOR!B31+LUMCON!B31+LOSFA!B31+'UL Summary'!B31+'LSU Summary'!B31+SUSummary!B31+LCTCSummary!B31</f>
        <v>79085805.7</v>
      </c>
      <c r="C31" s="74">
        <f>BOR!C31+LUMCON!C31+LOSFA!C31+'UL Summary'!C31+'LSU Summary'!C31+SUSummary!C31+LCTCSummary!C31</f>
        <v>50204940</v>
      </c>
      <c r="D31" s="74">
        <f>BOR!D31+LUMCON!D31+LOSFA!D31+'UL Summary'!D31+'LSU Summary'!D31+SUSummary!D31+LCTCSummary!D31</f>
        <v>12768894</v>
      </c>
      <c r="E31" s="25">
        <f aca="true" t="shared" si="2" ref="E31:E37">D31-C31</f>
        <v>-37436046</v>
      </c>
      <c r="F31" s="20"/>
    </row>
    <row r="32" spans="1:6" ht="34.5">
      <c r="A32" s="39" t="s">
        <v>34</v>
      </c>
      <c r="B32" s="74">
        <f>BOR!B32+LUMCON!B32+LOSFA!B32+'UL Summary'!B32+'LSU Summary'!B32+SUSummary!B32+LCTCSummary!B32</f>
        <v>11127158.34</v>
      </c>
      <c r="C32" s="74">
        <f>BOR!C32+LUMCON!C32+LOSFA!C32+'UL Summary'!C32+'LSU Summary'!C32+SUSummary!C32+LCTCSummary!C32</f>
        <v>18340442</v>
      </c>
      <c r="D32" s="74">
        <f>BOR!D32+LUMCON!D32+LOSFA!D32+'UL Summary'!D32+'LSU Summary'!D32+SUSummary!D32+LCTCSummary!D32</f>
        <v>9143741.011519205</v>
      </c>
      <c r="E32" s="28">
        <f t="shared" si="2"/>
        <v>-9196700.988480795</v>
      </c>
      <c r="F32" s="20"/>
    </row>
    <row r="33" spans="1:6" ht="34.5">
      <c r="A33" s="41" t="s">
        <v>35</v>
      </c>
      <c r="B33" s="74">
        <f>BOR!B33+LUMCON!B33+LOSFA!B33+'UL Summary'!B33+'LSU Summary'!B33+SUSummary!B33+LCTCSummary!B33</f>
        <v>1107443</v>
      </c>
      <c r="C33" s="74">
        <f>BOR!C33+LUMCON!C33+LOSFA!C33+'UL Summary'!C33+'LSU Summary'!C33+SUSummary!C33+LCTCSummary!C33</f>
        <v>1258200</v>
      </c>
      <c r="D33" s="74">
        <f>BOR!D33+LUMCON!D33+LOSFA!D33+'UL Summary'!D33+'LSU Summary'!D33+SUSummary!D33+LCTCSummary!D33</f>
        <v>1139950</v>
      </c>
      <c r="E33" s="28">
        <f t="shared" si="2"/>
        <v>-118250</v>
      </c>
      <c r="F33" s="20"/>
    </row>
    <row r="34" spans="1:6" ht="34.5">
      <c r="A34" s="29" t="s">
        <v>36</v>
      </c>
      <c r="B34" s="74">
        <f>BOR!B34+LUMCON!B34+LOSFA!B34+'UL Summary'!B34+'LSU Summary'!B34+SUSummary!B34+LCTCSummary!B34</f>
        <v>106165</v>
      </c>
      <c r="C34" s="74">
        <f>BOR!C34+LUMCON!C34+LOSFA!C34+'UL Summary'!C34+'LSU Summary'!C34+SUSummary!C34+LCTCSummary!C34</f>
        <v>77000</v>
      </c>
      <c r="D34" s="74">
        <f>BOR!D34+LUMCON!D34+LOSFA!D34+'UL Summary'!D34+'LSU Summary'!D34+SUSummary!D34+LCTCSummary!D34</f>
        <v>99000</v>
      </c>
      <c r="E34" s="28">
        <f t="shared" si="2"/>
        <v>22000</v>
      </c>
      <c r="F34" s="20"/>
    </row>
    <row r="35" spans="1:6" ht="34.5">
      <c r="A35" s="39" t="s">
        <v>37</v>
      </c>
      <c r="B35" s="74">
        <f>BOR!B35+LUMCON!B35+LOSFA!B35+'UL Summary'!B35+'LSU Summary'!B35+SUSummary!B35+LCTCSummary!B35</f>
        <v>0</v>
      </c>
      <c r="C35" s="74">
        <f>BOR!C35+LUMCON!C35+LOSFA!C35+'UL Summary'!C35+'LSU Summary'!C35+SUSummary!C35+LCTCSummary!C35</f>
        <v>0</v>
      </c>
      <c r="D35" s="74">
        <f>BOR!D35+LUMCON!D35+LOSFA!D35+'UL Summary'!D35+'LSU Summary'!D35+SUSummary!D35+LCTCSummary!D35</f>
        <v>0</v>
      </c>
      <c r="E35" s="28">
        <f t="shared" si="2"/>
        <v>0</v>
      </c>
      <c r="F35" s="20"/>
    </row>
    <row r="36" spans="1:6" ht="34.5">
      <c r="A36" s="164" t="s">
        <v>109</v>
      </c>
      <c r="B36" s="74">
        <f>LCTCSummary!B36</f>
        <v>1690</v>
      </c>
      <c r="C36" s="74">
        <f>LCTCSummary!C36</f>
        <v>0</v>
      </c>
      <c r="D36" s="74">
        <f>LCTCSummary!D36</f>
        <v>0</v>
      </c>
      <c r="E36" s="28">
        <f>D36-C36</f>
        <v>0</v>
      </c>
      <c r="F36" s="20"/>
    </row>
    <row r="37" spans="1:6" ht="34.5">
      <c r="A37" s="41" t="s">
        <v>38</v>
      </c>
      <c r="B37" s="74">
        <f>BOR!B36+LUMCON!B36+LOSFA!B36+'UL Summary'!B36+'LSU Summary'!B36+SUSummary!B36+LCTCSummary!B37</f>
        <v>57061311.4</v>
      </c>
      <c r="C37" s="74">
        <f>BOR!C36+LUMCON!C36+LOSFA!C36+'UL Summary'!C36+'LSU Summary'!C36+SUSummary!C36+LCTCSummary!C37</f>
        <v>103142165</v>
      </c>
      <c r="D37" s="74">
        <f>BOR!D36+LUMCON!D36+LOSFA!D36+'UL Summary'!D36+'LSU Summary'!D36+SUSummary!D36+LCTCSummary!D37</f>
        <v>149957033</v>
      </c>
      <c r="E37" s="71">
        <f t="shared" si="2"/>
        <v>46814868</v>
      </c>
      <c r="F37" s="20"/>
    </row>
    <row r="38" spans="1:6" s="35" customFormat="1" ht="35.25">
      <c r="A38" s="42" t="s">
        <v>39</v>
      </c>
      <c r="B38" s="43">
        <f>SUM(B30:B37)</f>
        <v>1144429828.85</v>
      </c>
      <c r="C38" s="43">
        <f>SUM(C30:C37)</f>
        <v>1200074695</v>
      </c>
      <c r="D38" s="43">
        <f>SUM(D30:D37)</f>
        <v>1279332503.7958982</v>
      </c>
      <c r="E38" s="72">
        <f>E37+E35+E34+E33+E32+E31+E30</f>
        <v>79257808.795898</v>
      </c>
      <c r="F38" s="34"/>
    </row>
    <row r="39" spans="1:6" ht="35.25">
      <c r="A39" s="38" t="s">
        <v>40</v>
      </c>
      <c r="B39" s="24"/>
      <c r="C39" s="24"/>
      <c r="D39" s="24"/>
      <c r="E39" s="25"/>
      <c r="F39" s="20"/>
    </row>
    <row r="40" spans="1:6" ht="34.5">
      <c r="A40" s="45" t="s">
        <v>41</v>
      </c>
      <c r="B40" s="74">
        <f>BOR!B39+LUMCON!B39+LOSFA!B39+'UL Summary'!B39+'LSU Summary'!B39+SUSummary!B39+LCTCSummary!B40</f>
        <v>59396159</v>
      </c>
      <c r="C40" s="74">
        <f>BOR!C39+LUMCON!C39+LOSFA!C39+'UL Summary'!C39+'LSU Summary'!C39+SUSummary!C39+LCTCSummary!C40</f>
        <v>87875355</v>
      </c>
      <c r="D40" s="74">
        <f>BOR!D39+LUMCON!D39+LOSFA!D39+'UL Summary'!D39+'LSU Summary'!D39+SUSummary!D39+LCTCSummary!D40</f>
        <v>71291375</v>
      </c>
      <c r="E40" s="25">
        <f>D40-C40</f>
        <v>-16583980</v>
      </c>
      <c r="F40" s="20"/>
    </row>
    <row r="41" spans="1:6" ht="34.5">
      <c r="A41" s="26" t="s">
        <v>42</v>
      </c>
      <c r="B41" s="74">
        <f>BOR!B40+LUMCON!B40+LOSFA!B40+'UL Summary'!B40+'LSU Summary'!B40+SUSummary!B40+LCTCSummary!B41</f>
        <v>68219550.02</v>
      </c>
      <c r="C41" s="74">
        <f>BOR!C40+LUMCON!C40+LOSFA!C40+'UL Summary'!C40+'LSU Summary'!C40+SUSummary!C40+LCTCSummary!C41</f>
        <v>68704826</v>
      </c>
      <c r="D41" s="74">
        <f>BOR!D40+LUMCON!D40+LOSFA!D40+'UL Summary'!D40+'LSU Summary'!D40+SUSummary!D40+LCTCSummary!D41</f>
        <v>17641217</v>
      </c>
      <c r="E41" s="47">
        <f>D41-C41</f>
        <v>-51063609</v>
      </c>
      <c r="F41" s="20"/>
    </row>
    <row r="42" spans="1:6" ht="35.25">
      <c r="A42" s="48" t="s">
        <v>43</v>
      </c>
      <c r="B42" s="24"/>
      <c r="C42" s="24"/>
      <c r="D42" s="24"/>
      <c r="E42" s="24"/>
      <c r="F42" s="20"/>
    </row>
    <row r="43" spans="1:6" ht="34.5">
      <c r="A43" s="39" t="s">
        <v>44</v>
      </c>
      <c r="B43" s="74">
        <f>BOR!B42+LUMCON!B42+LOSFA!B42+'UL Summary'!B42+'LSU Summary'!B42+SUSummary!B42+LCTCSummary!B43</f>
        <v>0</v>
      </c>
      <c r="C43" s="74">
        <f>BOR!C42+LUMCON!C42+LOSFA!C42+'UL Summary'!C42+'LSU Summary'!C42+SUSummary!C42+LCTCSummary!C43</f>
        <v>0</v>
      </c>
      <c r="D43" s="74">
        <f>BOR!D42+LUMCON!D42+LOSFA!D42+'UL Summary'!D42+'LSU Summary'!D42+SUSummary!D42+LCTCSummary!D43</f>
        <v>0</v>
      </c>
      <c r="E43" s="25">
        <f>D43-C43</f>
        <v>0</v>
      </c>
      <c r="F43" s="20"/>
    </row>
    <row r="44" spans="1:6" ht="34.5">
      <c r="A44" s="26" t="s">
        <v>45</v>
      </c>
      <c r="B44" s="74">
        <f>BOR!B43+LUMCON!B43+LOSFA!B43+'UL Summary'!B43+'LSU Summary'!B43+SUSummary!B43+LCTCSummary!B44</f>
        <v>24580005.479999997</v>
      </c>
      <c r="C44" s="74">
        <f>BOR!C43+LUMCON!C43+LOSFA!C43+'UL Summary'!C43+'LSU Summary'!C43+SUSummary!C43+LCTCSummary!C44</f>
        <v>34476855</v>
      </c>
      <c r="D44" s="74">
        <f>BOR!D43+LUMCON!D43+LOSFA!D43+'UL Summary'!D43+'LSU Summary'!D43+SUSummary!D43+LCTCSummary!D44</f>
        <v>30416815</v>
      </c>
      <c r="E44" s="28">
        <f>D44-C44</f>
        <v>-4060040</v>
      </c>
      <c r="F44" s="20"/>
    </row>
    <row r="45" spans="1:6" s="50" customFormat="1" ht="45">
      <c r="A45" s="21" t="s">
        <v>46</v>
      </c>
      <c r="B45" s="76">
        <f>B40+B41+B43+B44</f>
        <v>152195714.5</v>
      </c>
      <c r="C45" s="76">
        <f>C40+C41+C43+C44</f>
        <v>191057036</v>
      </c>
      <c r="D45" s="76">
        <f>D40+D41+D43+D44</f>
        <v>119349407</v>
      </c>
      <c r="E45" s="33">
        <f>D45-C45</f>
        <v>-71707629</v>
      </c>
      <c r="F45" s="49"/>
    </row>
    <row r="46" spans="1:6" s="50" customFormat="1" ht="45">
      <c r="A46" s="21" t="s">
        <v>47</v>
      </c>
      <c r="B46" s="76">
        <f>BOR!B45+LUMCON!B45+LOSFA!B45+'UL Summary'!B45+'LSU Summary'!B45+SUSummary!B45+LCTCSummary!B46</f>
        <v>0</v>
      </c>
      <c r="C46" s="76">
        <f>BOR!C45+LUMCON!C45+LOSFA!C45+'UL Summary'!C45+'LSU Summary'!C45+SUSummary!C45+LCTCSummary!C46</f>
        <v>0</v>
      </c>
      <c r="D46" s="76">
        <f>BOR!D45+LUMCON!D45+LOSFA!D45+'UL Summary'!D45+'LSU Summary'!D45+SUSummary!D45+LCTCSummary!D46</f>
        <v>0</v>
      </c>
      <c r="E46" s="33">
        <f>D46-C46</f>
        <v>0</v>
      </c>
      <c r="F46" s="49"/>
    </row>
    <row r="47" spans="1:6" s="50" customFormat="1" ht="45.75" thickBot="1">
      <c r="A47" s="51" t="s">
        <v>48</v>
      </c>
      <c r="B47" s="52">
        <f>B46+B45+B38+B13+B12</f>
        <v>1596336202.59</v>
      </c>
      <c r="C47" s="52">
        <f>C46+C45+C38+C13+C12</f>
        <v>1783842573</v>
      </c>
      <c r="D47" s="52">
        <f>D46+D45+D38+D13+D12</f>
        <v>1509416959.7958982</v>
      </c>
      <c r="E47" s="53">
        <f>D47-C47</f>
        <v>-274425613.2041018</v>
      </c>
      <c r="F47" s="49"/>
    </row>
    <row r="48" spans="1:6" s="8" customFormat="1" ht="45" thickTop="1">
      <c r="A48" s="54"/>
      <c r="B48" s="55"/>
      <c r="C48" s="55"/>
      <c r="D48" s="55"/>
      <c r="E48" s="55"/>
      <c r="F48" s="56"/>
    </row>
    <row r="49" spans="1:6" ht="45">
      <c r="A49" s="57"/>
      <c r="B49" s="58"/>
      <c r="C49" s="58"/>
      <c r="D49" s="58"/>
      <c r="E49" s="58"/>
      <c r="F49" s="59"/>
    </row>
    <row r="50" spans="1:6" ht="44.25">
      <c r="A50" s="56"/>
      <c r="B50" s="2"/>
      <c r="C50" s="2"/>
      <c r="D50" s="2"/>
      <c r="E50" s="2"/>
      <c r="F50" s="60"/>
    </row>
    <row r="51" spans="1:6" ht="44.25">
      <c r="A51" s="61"/>
      <c r="B51" s="2"/>
      <c r="C51" s="2"/>
      <c r="D51" s="2"/>
      <c r="E51" s="2"/>
      <c r="F51" s="60"/>
    </row>
    <row r="52" spans="1:5" ht="20.25">
      <c r="A52" s="62"/>
      <c r="B52" s="63"/>
      <c r="C52" s="63"/>
      <c r="D52" s="63"/>
      <c r="E52" s="63"/>
    </row>
    <row r="53" spans="1:5" ht="20.25">
      <c r="A53" s="62" t="s">
        <v>49</v>
      </c>
      <c r="B53" s="64"/>
      <c r="C53" s="64"/>
      <c r="D53" s="64"/>
      <c r="E53" s="64"/>
    </row>
    <row r="54" spans="1:5" ht="20.25">
      <c r="A54" s="62" t="s">
        <v>49</v>
      </c>
      <c r="B54" s="63"/>
      <c r="C54" s="63"/>
      <c r="D54" s="63"/>
      <c r="E54" s="63"/>
    </row>
    <row r="56" ht="15">
      <c r="A56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40" zoomScaleNormal="40" zoomScalePageLayoutView="0" workbookViewId="0" topLeftCell="A25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79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20244119.91</v>
      </c>
      <c r="C16" s="24">
        <v>23844360</v>
      </c>
      <c r="D16" s="24">
        <v>23078779</v>
      </c>
      <c r="E16" s="24">
        <v>-765581</v>
      </c>
      <c r="F16" s="37"/>
    </row>
    <row r="17" spans="1:6" ht="34.5">
      <c r="A17" s="18" t="s">
        <v>21</v>
      </c>
      <c r="B17" s="24">
        <v>6525970.43</v>
      </c>
      <c r="C17" s="24">
        <v>8097848</v>
      </c>
      <c r="D17" s="24">
        <v>8631315</v>
      </c>
      <c r="E17" s="24">
        <v>533467</v>
      </c>
      <c r="F17" s="37"/>
    </row>
    <row r="18" spans="1:6" ht="34.5">
      <c r="A18" s="39" t="s">
        <v>22</v>
      </c>
      <c r="B18" s="24">
        <v>1288739.65</v>
      </c>
      <c r="C18" s="24">
        <v>1271480</v>
      </c>
      <c r="D18" s="24">
        <v>1271480</v>
      </c>
      <c r="E18" s="24">
        <v>0</v>
      </c>
      <c r="F18" s="37"/>
    </row>
    <row r="19" spans="1:6" ht="34.5">
      <c r="A19" s="39" t="s">
        <v>23</v>
      </c>
      <c r="B19" s="24">
        <v>707301.04</v>
      </c>
      <c r="C19" s="24">
        <v>699848</v>
      </c>
      <c r="D19" s="24">
        <v>699848</v>
      </c>
      <c r="E19" s="24">
        <v>0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890678.1199999999</v>
      </c>
      <c r="C29" s="24">
        <v>739348</v>
      </c>
      <c r="D29" s="24">
        <v>739348</v>
      </c>
      <c r="E29" s="24">
        <v>0</v>
      </c>
      <c r="F29" s="37"/>
    </row>
    <row r="30" spans="1:6" s="35" customFormat="1" ht="35.25">
      <c r="A30" s="21" t="s">
        <v>32</v>
      </c>
      <c r="B30" s="32">
        <v>29656809.15</v>
      </c>
      <c r="C30" s="32">
        <v>34652884</v>
      </c>
      <c r="D30" s="32">
        <v>34420770</v>
      </c>
      <c r="E30" s="32">
        <v>-232114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1124848.77</v>
      </c>
      <c r="C36" s="27">
        <v>854564</v>
      </c>
      <c r="D36" s="27">
        <v>854564</v>
      </c>
      <c r="E36" s="28">
        <v>0</v>
      </c>
      <c r="F36" s="20"/>
    </row>
    <row r="37" spans="1:6" s="35" customFormat="1" ht="35.25">
      <c r="A37" s="42" t="s">
        <v>39</v>
      </c>
      <c r="B37" s="43">
        <v>30781657.919999998</v>
      </c>
      <c r="C37" s="43">
        <v>35507448</v>
      </c>
      <c r="D37" s="43">
        <v>35275334</v>
      </c>
      <c r="E37" s="44">
        <f>E36+E35+E34+E33+E32+E31+E30</f>
        <v>-232114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30781657.919999998</v>
      </c>
      <c r="C46" s="52">
        <v>35507448</v>
      </c>
      <c r="D46" s="52">
        <v>35275334</v>
      </c>
      <c r="E46" s="53">
        <v>-232114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50" zoomScaleNormal="50" zoomScalePageLayoutView="0" workbookViewId="0" topLeftCell="A1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83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38438184</v>
      </c>
      <c r="C16" s="24">
        <v>40351000</v>
      </c>
      <c r="D16" s="24">
        <v>44020000</v>
      </c>
      <c r="E16" s="24">
        <v>3669000</v>
      </c>
      <c r="F16" s="37"/>
    </row>
    <row r="17" spans="1:6" ht="34.5">
      <c r="A17" s="18" t="s">
        <v>21</v>
      </c>
      <c r="B17" s="24">
        <v>8435442</v>
      </c>
      <c r="C17" s="24">
        <v>8661000</v>
      </c>
      <c r="D17" s="24">
        <v>10866000</v>
      </c>
      <c r="E17" s="24">
        <v>2205000</v>
      </c>
      <c r="F17" s="37"/>
    </row>
    <row r="18" spans="1:6" ht="34.5">
      <c r="A18" s="39" t="s">
        <v>22</v>
      </c>
      <c r="B18" s="24">
        <v>1818594</v>
      </c>
      <c r="C18" s="24">
        <v>1872000</v>
      </c>
      <c r="D18" s="24">
        <v>1819000</v>
      </c>
      <c r="E18" s="24">
        <v>-53000</v>
      </c>
      <c r="F18" s="37"/>
    </row>
    <row r="19" spans="1:6" ht="34.5">
      <c r="A19" s="39" t="s">
        <v>23</v>
      </c>
      <c r="B19" s="24">
        <v>1051938</v>
      </c>
      <c r="C19" s="24">
        <v>1082000</v>
      </c>
      <c r="D19" s="24">
        <v>1051000</v>
      </c>
      <c r="E19" s="24">
        <v>-31000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1180725</v>
      </c>
      <c r="C23" s="24">
        <v>1214000</v>
      </c>
      <c r="D23" s="24">
        <v>1181000</v>
      </c>
      <c r="E23" s="24">
        <v>-33000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1071730</v>
      </c>
      <c r="C26" s="24">
        <v>1105000</v>
      </c>
      <c r="D26" s="24">
        <v>1072400</v>
      </c>
      <c r="E26" s="24">
        <v>-32600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326913</v>
      </c>
      <c r="C28" s="24">
        <v>337000</v>
      </c>
      <c r="D28" s="24">
        <v>311300</v>
      </c>
      <c r="E28" s="24">
        <v>-25700</v>
      </c>
      <c r="F28" s="37"/>
    </row>
    <row r="29" spans="1:6" ht="34.5">
      <c r="A29" s="39" t="s">
        <v>31</v>
      </c>
      <c r="B29" s="24">
        <v>114376</v>
      </c>
      <c r="C29" s="24">
        <v>111000</v>
      </c>
      <c r="D29" s="24">
        <v>115000</v>
      </c>
      <c r="E29" s="24">
        <v>4000</v>
      </c>
      <c r="F29" s="37"/>
    </row>
    <row r="30" spans="1:6" s="35" customFormat="1" ht="35.25">
      <c r="A30" s="21" t="s">
        <v>32</v>
      </c>
      <c r="B30" s="32">
        <v>52437902</v>
      </c>
      <c r="C30" s="32">
        <v>54733000</v>
      </c>
      <c r="D30" s="32">
        <v>60435700</v>
      </c>
      <c r="E30" s="32">
        <v>5702700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106165</v>
      </c>
      <c r="C34" s="27">
        <v>77000</v>
      </c>
      <c r="D34" s="27">
        <v>99000</v>
      </c>
      <c r="E34" s="28">
        <v>22000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4134580</v>
      </c>
      <c r="C36" s="27">
        <v>3955999</v>
      </c>
      <c r="D36" s="27">
        <v>4261299</v>
      </c>
      <c r="E36" s="28">
        <v>305300</v>
      </c>
      <c r="F36" s="20"/>
    </row>
    <row r="37" spans="1:6" s="35" customFormat="1" ht="35.25">
      <c r="A37" s="42" t="s">
        <v>39</v>
      </c>
      <c r="B37" s="43">
        <v>56678647</v>
      </c>
      <c r="C37" s="43">
        <v>58765999</v>
      </c>
      <c r="D37" s="43">
        <v>64795999</v>
      </c>
      <c r="E37" s="44">
        <f>E36+E35+E34+E33+E32+E31+E30</f>
        <v>6030000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56678647</v>
      </c>
      <c r="C46" s="52">
        <v>58765999</v>
      </c>
      <c r="D46" s="52">
        <v>64795999</v>
      </c>
      <c r="E46" s="53">
        <v>6030000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1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75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28283109.759999998</v>
      </c>
      <c r="C16" s="24">
        <v>29611019</v>
      </c>
      <c r="D16" s="24">
        <v>33894498</v>
      </c>
      <c r="E16" s="24">
        <v>4283479</v>
      </c>
      <c r="F16" s="37"/>
    </row>
    <row r="17" spans="1:6" ht="34.5">
      <c r="A17" s="18" t="s">
        <v>21</v>
      </c>
      <c r="B17" s="24">
        <v>2251439.22</v>
      </c>
      <c r="C17" s="24">
        <v>2393466</v>
      </c>
      <c r="D17" s="24">
        <v>2352937</v>
      </c>
      <c r="E17" s="24">
        <v>-40529</v>
      </c>
      <c r="F17" s="37"/>
    </row>
    <row r="18" spans="1:6" ht="34.5">
      <c r="A18" s="39" t="s">
        <v>22</v>
      </c>
      <c r="B18" s="24">
        <v>1844146.5</v>
      </c>
      <c r="C18" s="24">
        <v>1910470</v>
      </c>
      <c r="D18" s="24">
        <v>1775297</v>
      </c>
      <c r="E18" s="24">
        <v>-135173</v>
      </c>
      <c r="F18" s="37"/>
    </row>
    <row r="19" spans="1:6" ht="34.5">
      <c r="A19" s="39" t="s">
        <v>23</v>
      </c>
      <c r="B19" s="24">
        <v>939563.8</v>
      </c>
      <c r="C19" s="24">
        <v>974610</v>
      </c>
      <c r="D19" s="24">
        <v>903620</v>
      </c>
      <c r="E19" s="24">
        <v>-70990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467316.5</v>
      </c>
      <c r="C26" s="24">
        <v>486956</v>
      </c>
      <c r="D26" s="24">
        <v>481750</v>
      </c>
      <c r="E26" s="24">
        <v>-5206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259710.95</v>
      </c>
      <c r="C29" s="24">
        <v>294307</v>
      </c>
      <c r="D29" s="24">
        <v>249740</v>
      </c>
      <c r="E29" s="24">
        <v>-44567</v>
      </c>
      <c r="F29" s="37"/>
    </row>
    <row r="30" spans="1:6" s="35" customFormat="1" ht="35.25">
      <c r="A30" s="21" t="s">
        <v>32</v>
      </c>
      <c r="B30" s="32">
        <v>34045286.730000004</v>
      </c>
      <c r="C30" s="32">
        <v>35670828</v>
      </c>
      <c r="D30" s="32">
        <v>39657842</v>
      </c>
      <c r="E30" s="32">
        <v>3987014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7717.52</v>
      </c>
      <c r="C32" s="27">
        <v>17748</v>
      </c>
      <c r="D32" s="27">
        <v>12247</v>
      </c>
      <c r="E32" s="28">
        <v>-5501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395810.92</v>
      </c>
      <c r="C36" s="27">
        <v>465295</v>
      </c>
      <c r="D36" s="27">
        <v>322282</v>
      </c>
      <c r="E36" s="28">
        <v>-143013</v>
      </c>
      <c r="F36" s="20"/>
    </row>
    <row r="37" spans="1:6" s="35" customFormat="1" ht="35.25">
      <c r="A37" s="42" t="s">
        <v>39</v>
      </c>
      <c r="B37" s="43">
        <v>34448815.17</v>
      </c>
      <c r="C37" s="43">
        <v>36153871</v>
      </c>
      <c r="D37" s="43">
        <v>39992371</v>
      </c>
      <c r="E37" s="44">
        <f>E36+E35+E34+E33+E32+E31+E30</f>
        <v>3838500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34448815.17</v>
      </c>
      <c r="C46" s="52">
        <v>36153871</v>
      </c>
      <c r="D46" s="52">
        <v>39992371</v>
      </c>
      <c r="E46" s="53">
        <v>3838500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1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76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60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24732115</v>
      </c>
      <c r="C16" s="24">
        <v>25183082</v>
      </c>
      <c r="D16" s="24">
        <v>27270716</v>
      </c>
      <c r="E16" s="24">
        <v>2087634</v>
      </c>
      <c r="F16" s="37"/>
    </row>
    <row r="17" spans="1:6" ht="34.5">
      <c r="A17" s="18" t="s">
        <v>21</v>
      </c>
      <c r="B17" s="24">
        <v>1307961</v>
      </c>
      <c r="C17" s="24">
        <v>1419167</v>
      </c>
      <c r="D17" s="24">
        <v>1385750</v>
      </c>
      <c r="E17" s="24">
        <v>-33417</v>
      </c>
      <c r="F17" s="37"/>
    </row>
    <row r="18" spans="1:6" ht="34.5">
      <c r="A18" s="39" t="s">
        <v>22</v>
      </c>
      <c r="B18" s="24">
        <v>1483557</v>
      </c>
      <c r="C18" s="24">
        <v>1516780</v>
      </c>
      <c r="D18" s="24">
        <v>1431587</v>
      </c>
      <c r="E18" s="24">
        <v>-85193</v>
      </c>
      <c r="F18" s="37"/>
    </row>
    <row r="19" spans="1:6" ht="34.5">
      <c r="A19" s="39" t="s">
        <v>23</v>
      </c>
      <c r="B19" s="24">
        <v>743659</v>
      </c>
      <c r="C19" s="24">
        <v>758505</v>
      </c>
      <c r="D19" s="24">
        <v>715264</v>
      </c>
      <c r="E19" s="24">
        <v>-43241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509449</v>
      </c>
      <c r="C28" s="24">
        <v>527625</v>
      </c>
      <c r="D28" s="24">
        <v>497133</v>
      </c>
      <c r="E28" s="24">
        <v>-30492</v>
      </c>
      <c r="F28" s="37"/>
    </row>
    <row r="29" spans="1:6" ht="34.5">
      <c r="A29" s="39" t="s">
        <v>31</v>
      </c>
      <c r="B29" s="24">
        <v>806080</v>
      </c>
      <c r="C29" s="24">
        <v>832400</v>
      </c>
      <c r="D29" s="24">
        <v>906950</v>
      </c>
      <c r="E29" s="24">
        <v>74550</v>
      </c>
      <c r="F29" s="37"/>
    </row>
    <row r="30" spans="1:6" s="35" customFormat="1" ht="35.25">
      <c r="A30" s="21" t="s">
        <v>32</v>
      </c>
      <c r="B30" s="32">
        <v>29582821</v>
      </c>
      <c r="C30" s="32">
        <v>30237559</v>
      </c>
      <c r="D30" s="32">
        <v>32207400</v>
      </c>
      <c r="E30" s="32">
        <v>1969841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53466</v>
      </c>
      <c r="C32" s="27">
        <v>53465</v>
      </c>
      <c r="D32" s="27">
        <v>33993</v>
      </c>
      <c r="E32" s="28">
        <v>-19472</v>
      </c>
      <c r="F32" s="20"/>
    </row>
    <row r="33" spans="1:6" ht="34.5">
      <c r="A33" s="41" t="s">
        <v>35</v>
      </c>
      <c r="B33" s="27">
        <v>155061</v>
      </c>
      <c r="C33" s="27">
        <v>208200</v>
      </c>
      <c r="D33" s="27">
        <v>174950</v>
      </c>
      <c r="E33" s="28">
        <v>-33250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2568435</v>
      </c>
      <c r="C36" s="27">
        <v>3699269</v>
      </c>
      <c r="D36" s="27">
        <v>3384047</v>
      </c>
      <c r="E36" s="28">
        <v>-315222</v>
      </c>
      <c r="F36" s="20"/>
    </row>
    <row r="37" spans="1:6" s="35" customFormat="1" ht="35.25">
      <c r="A37" s="42" t="s">
        <v>39</v>
      </c>
      <c r="B37" s="43">
        <v>32359783</v>
      </c>
      <c r="C37" s="43">
        <v>34198493</v>
      </c>
      <c r="D37" s="43">
        <v>35800390</v>
      </c>
      <c r="E37" s="44">
        <f>E36+E35+E34+E33+E32+E31+E30</f>
        <v>1601897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32359783</v>
      </c>
      <c r="C46" s="52">
        <v>34198493</v>
      </c>
      <c r="D46" s="52">
        <v>35800390</v>
      </c>
      <c r="E46" s="53">
        <v>1601897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1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82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74923</v>
      </c>
      <c r="C11" s="27">
        <v>74923</v>
      </c>
      <c r="D11" s="27">
        <v>74923</v>
      </c>
      <c r="E11" s="28">
        <v>0</v>
      </c>
      <c r="F11" s="20"/>
    </row>
    <row r="12" spans="1:6" s="35" customFormat="1" ht="35.25">
      <c r="A12" s="31" t="s">
        <v>16</v>
      </c>
      <c r="B12" s="32">
        <v>74923</v>
      </c>
      <c r="C12" s="32">
        <v>74923</v>
      </c>
      <c r="D12" s="32">
        <v>74923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34226510</v>
      </c>
      <c r="C16" s="24">
        <v>35554932</v>
      </c>
      <c r="D16" s="24">
        <v>38732425</v>
      </c>
      <c r="E16" s="24">
        <v>3177493</v>
      </c>
      <c r="F16" s="37"/>
    </row>
    <row r="17" spans="1:6" ht="34.5">
      <c r="A17" s="18" t="s">
        <v>21</v>
      </c>
      <c r="B17" s="24">
        <v>3714223</v>
      </c>
      <c r="C17" s="24">
        <v>3714223</v>
      </c>
      <c r="D17" s="24">
        <v>3832593</v>
      </c>
      <c r="E17" s="24">
        <v>118370</v>
      </c>
      <c r="F17" s="37"/>
    </row>
    <row r="18" spans="1:6" ht="34.5">
      <c r="A18" s="39" t="s">
        <v>22</v>
      </c>
      <c r="B18" s="24">
        <v>1989235</v>
      </c>
      <c r="C18" s="24">
        <v>1989235</v>
      </c>
      <c r="D18" s="24">
        <v>1994008</v>
      </c>
      <c r="E18" s="24">
        <v>4773</v>
      </c>
      <c r="F18" s="37"/>
    </row>
    <row r="19" spans="1:6" ht="34.5">
      <c r="A19" s="39" t="s">
        <v>23</v>
      </c>
      <c r="B19" s="24">
        <v>1030928</v>
      </c>
      <c r="C19" s="24">
        <v>1030928</v>
      </c>
      <c r="D19" s="24">
        <v>1033022</v>
      </c>
      <c r="E19" s="24">
        <v>2094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685705</v>
      </c>
      <c r="C29" s="24">
        <v>685705</v>
      </c>
      <c r="D29" s="24">
        <v>729776</v>
      </c>
      <c r="E29" s="24">
        <v>44071</v>
      </c>
      <c r="F29" s="37"/>
    </row>
    <row r="30" spans="1:6" s="35" customFormat="1" ht="35.25">
      <c r="A30" s="21" t="s">
        <v>32</v>
      </c>
      <c r="B30" s="32">
        <v>41646601</v>
      </c>
      <c r="C30" s="32">
        <v>42975023</v>
      </c>
      <c r="D30" s="32">
        <v>46321824</v>
      </c>
      <c r="E30" s="32">
        <v>3346801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42156</v>
      </c>
      <c r="C32" s="27">
        <v>42156</v>
      </c>
      <c r="D32" s="27">
        <v>41933</v>
      </c>
      <c r="E32" s="28">
        <v>-223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450546</v>
      </c>
      <c r="C36" s="27">
        <v>450546</v>
      </c>
      <c r="D36" s="27">
        <v>613597</v>
      </c>
      <c r="E36" s="28">
        <v>163051</v>
      </c>
      <c r="F36" s="20"/>
    </row>
    <row r="37" spans="1:6" s="35" customFormat="1" ht="35.25">
      <c r="A37" s="42" t="s">
        <v>39</v>
      </c>
      <c r="B37" s="43">
        <v>42139303</v>
      </c>
      <c r="C37" s="43">
        <v>43467725</v>
      </c>
      <c r="D37" s="43">
        <v>46977354</v>
      </c>
      <c r="E37" s="44">
        <f>E36+E35+E34+E33+E32+E31+E30</f>
        <v>3509629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42214226</v>
      </c>
      <c r="C46" s="52">
        <v>43542648</v>
      </c>
      <c r="D46" s="52">
        <v>47052277</v>
      </c>
      <c r="E46" s="53">
        <v>3509629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50" zoomScaleNormal="50" zoomScalePageLayoutView="0" workbookViewId="0" topLeftCell="A30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77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82">
        <v>0</v>
      </c>
      <c r="C7" s="82">
        <v>0</v>
      </c>
      <c r="D7" s="82">
        <v>0</v>
      </c>
      <c r="E7" s="83">
        <v>0</v>
      </c>
      <c r="F7" s="20"/>
    </row>
    <row r="8" spans="1:6" ht="34.5">
      <c r="A8" s="26" t="s">
        <v>12</v>
      </c>
      <c r="B8" s="84">
        <v>0</v>
      </c>
      <c r="C8" s="84">
        <v>0</v>
      </c>
      <c r="D8" s="84">
        <v>0</v>
      </c>
      <c r="E8" s="85">
        <v>0</v>
      </c>
      <c r="F8" s="20"/>
    </row>
    <row r="9" spans="1:6" ht="34.5">
      <c r="A9" s="29" t="s">
        <v>13</v>
      </c>
      <c r="B9" s="84">
        <v>0</v>
      </c>
      <c r="C9" s="84">
        <v>0</v>
      </c>
      <c r="D9" s="84">
        <v>0</v>
      </c>
      <c r="E9" s="85">
        <v>0</v>
      </c>
      <c r="F9" s="20"/>
    </row>
    <row r="10" spans="1:6" ht="34.5">
      <c r="A10" s="30" t="s">
        <v>14</v>
      </c>
      <c r="B10" s="84">
        <v>0</v>
      </c>
      <c r="C10" s="84">
        <v>0</v>
      </c>
      <c r="D10" s="84">
        <v>0</v>
      </c>
      <c r="E10" s="85">
        <v>0</v>
      </c>
      <c r="F10" s="20"/>
    </row>
    <row r="11" spans="1:6" ht="34.5">
      <c r="A11" s="30" t="s">
        <v>15</v>
      </c>
      <c r="B11" s="84">
        <v>0</v>
      </c>
      <c r="C11" s="84">
        <v>0</v>
      </c>
      <c r="D11" s="84">
        <v>0</v>
      </c>
      <c r="E11" s="85">
        <v>0</v>
      </c>
      <c r="F11" s="20"/>
    </row>
    <row r="12" spans="1:6" s="35" customFormat="1" ht="35.25">
      <c r="A12" s="31" t="s">
        <v>16</v>
      </c>
      <c r="B12" s="86">
        <v>0</v>
      </c>
      <c r="C12" s="86">
        <v>0</v>
      </c>
      <c r="D12" s="86">
        <v>0</v>
      </c>
      <c r="E12" s="87">
        <v>0</v>
      </c>
      <c r="F12" s="34"/>
    </row>
    <row r="13" spans="1:6" s="35" customFormat="1" ht="35.25">
      <c r="A13" s="36" t="s">
        <v>17</v>
      </c>
      <c r="B13" s="86">
        <v>0</v>
      </c>
      <c r="C13" s="86">
        <v>0</v>
      </c>
      <c r="D13" s="86">
        <v>0</v>
      </c>
      <c r="E13" s="87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52903862</v>
      </c>
      <c r="C16" s="24">
        <v>52917112</v>
      </c>
      <c r="D16" s="24">
        <v>56862987</v>
      </c>
      <c r="E16" s="24">
        <v>3945875</v>
      </c>
      <c r="F16" s="37"/>
    </row>
    <row r="17" spans="1:6" ht="34.5">
      <c r="A17" s="18" t="s">
        <v>21</v>
      </c>
      <c r="B17" s="24">
        <v>4859185</v>
      </c>
      <c r="C17" s="24">
        <v>4860562</v>
      </c>
      <c r="D17" s="24">
        <v>5378510</v>
      </c>
      <c r="E17" s="24">
        <v>517948</v>
      </c>
      <c r="F17" s="37"/>
    </row>
    <row r="18" spans="1:6" ht="34.5">
      <c r="A18" s="39" t="s">
        <v>22</v>
      </c>
      <c r="B18" s="24">
        <v>3073635</v>
      </c>
      <c r="C18" s="24">
        <v>3074440</v>
      </c>
      <c r="D18" s="24">
        <v>2933120</v>
      </c>
      <c r="E18" s="24">
        <v>-141320</v>
      </c>
      <c r="F18" s="37"/>
    </row>
    <row r="19" spans="1:6" ht="34.5">
      <c r="A19" s="39" t="s">
        <v>23</v>
      </c>
      <c r="B19" s="24">
        <v>1485115</v>
      </c>
      <c r="C19" s="24">
        <v>1485507</v>
      </c>
      <c r="D19" s="24">
        <v>1407898</v>
      </c>
      <c r="E19" s="24">
        <v>-77609</v>
      </c>
      <c r="F19" s="37"/>
    </row>
    <row r="20" spans="1:6" ht="34.5">
      <c r="A20" s="39" t="s">
        <v>24</v>
      </c>
      <c r="B20" s="82">
        <v>0</v>
      </c>
      <c r="C20" s="82">
        <v>0</v>
      </c>
      <c r="D20" s="82">
        <v>0</v>
      </c>
      <c r="E20" s="82">
        <v>0</v>
      </c>
      <c r="F20" s="37"/>
    </row>
    <row r="21" spans="1:6" ht="34.5">
      <c r="A21" s="39" t="s">
        <v>25</v>
      </c>
      <c r="B21" s="82">
        <v>0</v>
      </c>
      <c r="C21" s="82">
        <v>0</v>
      </c>
      <c r="D21" s="82">
        <v>0</v>
      </c>
      <c r="E21" s="82">
        <v>0</v>
      </c>
      <c r="F21" s="37"/>
    </row>
    <row r="22" spans="1:6" ht="34.5">
      <c r="A22" s="39" t="s">
        <v>51</v>
      </c>
      <c r="B22" s="82">
        <v>0</v>
      </c>
      <c r="C22" s="82">
        <v>0</v>
      </c>
      <c r="D22" s="82">
        <v>0</v>
      </c>
      <c r="E22" s="82">
        <v>0</v>
      </c>
      <c r="F22" s="37"/>
    </row>
    <row r="23" spans="1:6" ht="34.5">
      <c r="A23" s="39" t="s">
        <v>52</v>
      </c>
      <c r="B23" s="82">
        <v>0</v>
      </c>
      <c r="C23" s="82">
        <v>0</v>
      </c>
      <c r="D23" s="82">
        <v>0</v>
      </c>
      <c r="E23" s="82">
        <v>0</v>
      </c>
      <c r="F23" s="37"/>
    </row>
    <row r="24" spans="1:6" ht="34.5">
      <c r="A24" s="39" t="s">
        <v>26</v>
      </c>
      <c r="B24" s="82">
        <v>0</v>
      </c>
      <c r="C24" s="82">
        <v>0</v>
      </c>
      <c r="D24" s="82">
        <v>0</v>
      </c>
      <c r="E24" s="82">
        <v>0</v>
      </c>
      <c r="F24" s="37"/>
    </row>
    <row r="25" spans="1:6" ht="34.5">
      <c r="A25" s="39" t="s">
        <v>27</v>
      </c>
      <c r="B25" s="82">
        <v>0</v>
      </c>
      <c r="C25" s="82">
        <v>0</v>
      </c>
      <c r="D25" s="82">
        <v>0</v>
      </c>
      <c r="E25" s="82">
        <v>0</v>
      </c>
      <c r="F25" s="37"/>
    </row>
    <row r="26" spans="1:6" ht="34.5">
      <c r="A26" s="39" t="s">
        <v>28</v>
      </c>
      <c r="B26" s="82">
        <v>0</v>
      </c>
      <c r="C26" s="82">
        <v>0</v>
      </c>
      <c r="D26" s="82">
        <v>0</v>
      </c>
      <c r="E26" s="82">
        <v>0</v>
      </c>
      <c r="F26" s="37"/>
    </row>
    <row r="27" spans="1:6" ht="34.5">
      <c r="A27" s="39" t="s">
        <v>29</v>
      </c>
      <c r="B27" s="82">
        <v>0</v>
      </c>
      <c r="C27" s="82">
        <v>0</v>
      </c>
      <c r="D27" s="82">
        <v>0</v>
      </c>
      <c r="E27" s="82">
        <v>0</v>
      </c>
      <c r="F27" s="37"/>
    </row>
    <row r="28" spans="1:6" ht="34.5">
      <c r="A28" s="39" t="s">
        <v>30</v>
      </c>
      <c r="B28" s="24">
        <v>2094199</v>
      </c>
      <c r="C28" s="24">
        <v>2094200</v>
      </c>
      <c r="D28" s="24">
        <v>1985580</v>
      </c>
      <c r="E28" s="24">
        <v>-108620</v>
      </c>
      <c r="F28" s="37"/>
    </row>
    <row r="29" spans="1:6" ht="34.5">
      <c r="A29" s="39" t="s">
        <v>31</v>
      </c>
      <c r="B29" s="24">
        <v>1356085</v>
      </c>
      <c r="C29" s="24">
        <v>1359054</v>
      </c>
      <c r="D29" s="24">
        <v>1338220</v>
      </c>
      <c r="E29" s="24">
        <v>-20834</v>
      </c>
      <c r="F29" s="37"/>
    </row>
    <row r="30" spans="1:6" s="35" customFormat="1" ht="35.25">
      <c r="A30" s="21" t="s">
        <v>32</v>
      </c>
      <c r="B30" s="32">
        <v>65772081</v>
      </c>
      <c r="C30" s="32">
        <v>65790875</v>
      </c>
      <c r="D30" s="32">
        <v>69906315</v>
      </c>
      <c r="E30" s="32">
        <v>4115440</v>
      </c>
      <c r="F30" s="34"/>
    </row>
    <row r="31" spans="1:6" ht="34.5">
      <c r="A31" s="40" t="s">
        <v>33</v>
      </c>
      <c r="B31" s="82">
        <v>0</v>
      </c>
      <c r="C31" s="82">
        <v>0</v>
      </c>
      <c r="D31" s="82">
        <v>0</v>
      </c>
      <c r="E31" s="83">
        <v>0</v>
      </c>
      <c r="F31" s="20"/>
    </row>
    <row r="32" spans="1:6" ht="34.5">
      <c r="A32" s="39" t="s">
        <v>34</v>
      </c>
      <c r="B32" s="27">
        <v>488097</v>
      </c>
      <c r="C32" s="27">
        <v>488097</v>
      </c>
      <c r="D32" s="27">
        <v>487732</v>
      </c>
      <c r="E32" s="28">
        <v>-365</v>
      </c>
      <c r="F32" s="20"/>
    </row>
    <row r="33" spans="1:6" ht="34.5">
      <c r="A33" s="41" t="s">
        <v>35</v>
      </c>
      <c r="B33" s="84">
        <v>0</v>
      </c>
      <c r="C33" s="84">
        <v>0</v>
      </c>
      <c r="D33" s="84">
        <v>0</v>
      </c>
      <c r="E33" s="85">
        <v>0</v>
      </c>
      <c r="F33" s="20"/>
    </row>
    <row r="34" spans="1:6" ht="34.5">
      <c r="A34" s="29" t="s">
        <v>36</v>
      </c>
      <c r="B34" s="84">
        <v>0</v>
      </c>
      <c r="C34" s="84">
        <v>0</v>
      </c>
      <c r="D34" s="84">
        <v>0</v>
      </c>
      <c r="E34" s="85">
        <v>0</v>
      </c>
      <c r="F34" s="20"/>
    </row>
    <row r="35" spans="1:6" ht="34.5">
      <c r="A35" s="39" t="s">
        <v>37</v>
      </c>
      <c r="B35" s="84">
        <v>0</v>
      </c>
      <c r="C35" s="84">
        <v>0</v>
      </c>
      <c r="D35" s="84">
        <v>0</v>
      </c>
      <c r="E35" s="85">
        <v>0</v>
      </c>
      <c r="F35" s="20"/>
    </row>
    <row r="36" spans="1:6" ht="34.5">
      <c r="A36" s="41" t="s">
        <v>38</v>
      </c>
      <c r="B36" s="27">
        <v>3450716</v>
      </c>
      <c r="C36" s="27">
        <v>3463461</v>
      </c>
      <c r="D36" s="27">
        <v>5448341</v>
      </c>
      <c r="E36" s="28">
        <v>1984880</v>
      </c>
      <c r="F36" s="20"/>
    </row>
    <row r="37" spans="1:6" s="35" customFormat="1" ht="35.25">
      <c r="A37" s="42" t="s">
        <v>39</v>
      </c>
      <c r="B37" s="43">
        <v>69710894</v>
      </c>
      <c r="C37" s="43">
        <v>69742433</v>
      </c>
      <c r="D37" s="43">
        <v>75842388</v>
      </c>
      <c r="E37" s="44">
        <f>E36+E35+E34+E33+E32+E31+E30</f>
        <v>6099955</v>
      </c>
      <c r="F37" s="34"/>
    </row>
    <row r="38" spans="1:6" ht="35.25">
      <c r="A38" s="38" t="s">
        <v>40</v>
      </c>
      <c r="B38" s="82"/>
      <c r="C38" s="82"/>
      <c r="D38" s="82"/>
      <c r="E38" s="83"/>
      <c r="F38" s="20"/>
    </row>
    <row r="39" spans="1:6" ht="34.5">
      <c r="A39" s="45" t="s">
        <v>41</v>
      </c>
      <c r="B39" s="82">
        <v>0</v>
      </c>
      <c r="C39" s="82">
        <v>0</v>
      </c>
      <c r="D39" s="82">
        <v>0</v>
      </c>
      <c r="E39" s="83">
        <v>0</v>
      </c>
      <c r="F39" s="20"/>
    </row>
    <row r="40" spans="1:6" ht="34.5">
      <c r="A40" s="26" t="s">
        <v>42</v>
      </c>
      <c r="B40" s="88">
        <v>0</v>
      </c>
      <c r="C40" s="88">
        <v>0</v>
      </c>
      <c r="D40" s="88">
        <v>0</v>
      </c>
      <c r="E40" s="89">
        <v>0</v>
      </c>
      <c r="F40" s="20"/>
    </row>
    <row r="41" spans="1:6" ht="35.25">
      <c r="A41" s="48" t="s">
        <v>43</v>
      </c>
      <c r="B41" s="82"/>
      <c r="C41" s="82"/>
      <c r="D41" s="82"/>
      <c r="E41" s="82"/>
      <c r="F41" s="20"/>
    </row>
    <row r="42" spans="1:6" ht="34.5">
      <c r="A42" s="39" t="s">
        <v>44</v>
      </c>
      <c r="B42" s="82">
        <v>0</v>
      </c>
      <c r="C42" s="82">
        <v>0</v>
      </c>
      <c r="D42" s="82">
        <v>0</v>
      </c>
      <c r="E42" s="83">
        <v>0</v>
      </c>
      <c r="F42" s="20"/>
    </row>
    <row r="43" spans="1:6" ht="34.5">
      <c r="A43" s="26" t="s">
        <v>45</v>
      </c>
      <c r="B43" s="84">
        <v>0</v>
      </c>
      <c r="C43" s="84">
        <v>0</v>
      </c>
      <c r="D43" s="84">
        <v>0</v>
      </c>
      <c r="E43" s="85">
        <v>0</v>
      </c>
      <c r="F43" s="20"/>
    </row>
    <row r="44" spans="1:6" s="50" customFormat="1" ht="45">
      <c r="A44" s="21" t="s">
        <v>46</v>
      </c>
      <c r="B44" s="86">
        <v>0</v>
      </c>
      <c r="C44" s="86">
        <v>0</v>
      </c>
      <c r="D44" s="86">
        <v>0</v>
      </c>
      <c r="E44" s="87">
        <v>0</v>
      </c>
      <c r="F44" s="49"/>
    </row>
    <row r="45" spans="1:6" s="50" customFormat="1" ht="45">
      <c r="A45" s="21" t="s">
        <v>47</v>
      </c>
      <c r="B45" s="86">
        <v>0</v>
      </c>
      <c r="C45" s="86">
        <v>0</v>
      </c>
      <c r="D45" s="86">
        <v>0</v>
      </c>
      <c r="E45" s="87">
        <v>0</v>
      </c>
      <c r="F45" s="49"/>
    </row>
    <row r="46" spans="1:6" s="50" customFormat="1" ht="45.75" thickBot="1">
      <c r="A46" s="51" t="s">
        <v>48</v>
      </c>
      <c r="B46" s="52">
        <v>69710894</v>
      </c>
      <c r="C46" s="52">
        <v>69742433</v>
      </c>
      <c r="D46" s="52">
        <v>75842388</v>
      </c>
      <c r="E46" s="53">
        <v>6099955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1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6.5">
      <c r="A1" s="1" t="s">
        <v>0</v>
      </c>
      <c r="B1" s="2"/>
      <c r="C1" s="91" t="s">
        <v>1</v>
      </c>
      <c r="D1" s="92" t="s">
        <v>81</v>
      </c>
      <c r="E1" s="93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61599640</v>
      </c>
      <c r="C16" s="24">
        <v>58184137</v>
      </c>
      <c r="D16" s="24">
        <v>63145756</v>
      </c>
      <c r="E16" s="24">
        <v>4961619</v>
      </c>
      <c r="F16" s="37"/>
    </row>
    <row r="17" spans="1:6" ht="34.5">
      <c r="A17" s="18" t="s">
        <v>21</v>
      </c>
      <c r="B17" s="24">
        <v>5658361</v>
      </c>
      <c r="C17" s="24">
        <v>4699883</v>
      </c>
      <c r="D17" s="24">
        <v>6224197</v>
      </c>
      <c r="E17" s="24">
        <v>1524314</v>
      </c>
      <c r="F17" s="37"/>
    </row>
    <row r="18" spans="1:6" ht="34.5">
      <c r="A18" s="39" t="s">
        <v>22</v>
      </c>
      <c r="B18" s="24">
        <v>1217551</v>
      </c>
      <c r="C18" s="24">
        <v>3785450</v>
      </c>
      <c r="D18" s="24">
        <v>3709741</v>
      </c>
      <c r="E18" s="24">
        <v>-75709</v>
      </c>
      <c r="F18" s="37"/>
    </row>
    <row r="19" spans="1:6" ht="34.5">
      <c r="A19" s="39" t="s">
        <v>23</v>
      </c>
      <c r="B19" s="24">
        <v>1851445</v>
      </c>
      <c r="C19" s="24">
        <v>1966200</v>
      </c>
      <c r="D19" s="24">
        <v>1944017</v>
      </c>
      <c r="E19" s="24">
        <v>-22183</v>
      </c>
      <c r="F19" s="37"/>
    </row>
    <row r="20" spans="1:6" ht="34.5">
      <c r="A20" s="39" t="s">
        <v>24</v>
      </c>
      <c r="B20" s="24">
        <v>0</v>
      </c>
      <c r="C20" s="24">
        <v>733630</v>
      </c>
      <c r="D20" s="24">
        <v>912000</v>
      </c>
      <c r="E20" s="24">
        <v>178370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277342</v>
      </c>
      <c r="C26" s="24">
        <v>0</v>
      </c>
      <c r="D26" s="24">
        <v>263475</v>
      </c>
      <c r="E26" s="24">
        <v>263475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412780</v>
      </c>
      <c r="C29" s="24">
        <v>360000</v>
      </c>
      <c r="D29" s="24">
        <v>392140</v>
      </c>
      <c r="E29" s="24">
        <v>32140</v>
      </c>
      <c r="F29" s="37"/>
    </row>
    <row r="30" spans="1:6" s="35" customFormat="1" ht="35.25">
      <c r="A30" s="21" t="s">
        <v>32</v>
      </c>
      <c r="B30" s="32">
        <v>71017119</v>
      </c>
      <c r="C30" s="32">
        <v>69729300</v>
      </c>
      <c r="D30" s="32">
        <v>76591326</v>
      </c>
      <c r="E30" s="32">
        <v>6862026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3607174</v>
      </c>
      <c r="C36" s="27">
        <v>4783130</v>
      </c>
      <c r="D36" s="27">
        <v>5039701</v>
      </c>
      <c r="E36" s="28">
        <v>256571</v>
      </c>
      <c r="F36" s="20"/>
    </row>
    <row r="37" spans="1:6" s="35" customFormat="1" ht="35.25">
      <c r="A37" s="42" t="s">
        <v>39</v>
      </c>
      <c r="B37" s="43">
        <v>74624293</v>
      </c>
      <c r="C37" s="43">
        <v>74512430</v>
      </c>
      <c r="D37" s="43">
        <v>81631027</v>
      </c>
      <c r="E37" s="44">
        <f>E36+E35+E34+E33+E32+E31+E30</f>
        <v>7118597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74624293</v>
      </c>
      <c r="C46" s="52">
        <v>74512430</v>
      </c>
      <c r="D46" s="52">
        <v>81631027</v>
      </c>
      <c r="E46" s="53">
        <v>7118597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50" zoomScaleNormal="50" zoomScalePageLayoutView="0" workbookViewId="0" topLeftCell="A30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78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32541825</v>
      </c>
      <c r="C16" s="24">
        <v>33372020</v>
      </c>
      <c r="D16" s="24">
        <v>36568654</v>
      </c>
      <c r="E16" s="24">
        <v>3196634</v>
      </c>
      <c r="F16" s="37"/>
    </row>
    <row r="17" spans="1:6" ht="34.5">
      <c r="A17" s="18" t="s">
        <v>21</v>
      </c>
      <c r="B17" s="24">
        <v>1206498</v>
      </c>
      <c r="C17" s="24">
        <v>1402201</v>
      </c>
      <c r="D17" s="24">
        <v>1444229</v>
      </c>
      <c r="E17" s="24">
        <v>42028</v>
      </c>
      <c r="F17" s="37"/>
    </row>
    <row r="18" spans="1:6" ht="34.5">
      <c r="A18" s="39" t="s">
        <v>22</v>
      </c>
      <c r="B18" s="24">
        <v>1790669</v>
      </c>
      <c r="C18" s="24">
        <v>1786920</v>
      </c>
      <c r="D18" s="24">
        <v>1758100</v>
      </c>
      <c r="E18" s="24">
        <v>-28820</v>
      </c>
      <c r="F18" s="37"/>
    </row>
    <row r="19" spans="1:6" ht="34.5">
      <c r="A19" s="39" t="s">
        <v>23</v>
      </c>
      <c r="B19" s="24">
        <v>895159</v>
      </c>
      <c r="C19" s="24">
        <v>904810</v>
      </c>
      <c r="D19" s="24">
        <v>893955</v>
      </c>
      <c r="E19" s="24">
        <v>-10855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3025366</v>
      </c>
      <c r="C28" s="24">
        <v>2783624</v>
      </c>
      <c r="D28" s="24">
        <v>3151350</v>
      </c>
      <c r="E28" s="24">
        <v>367726</v>
      </c>
      <c r="F28" s="37"/>
    </row>
    <row r="29" spans="1:6" ht="34.5">
      <c r="A29" s="39" t="s">
        <v>31</v>
      </c>
      <c r="B29" s="24">
        <v>0</v>
      </c>
      <c r="C29" s="24">
        <v>0</v>
      </c>
      <c r="D29" s="24">
        <v>0</v>
      </c>
      <c r="E29" s="24">
        <v>0</v>
      </c>
      <c r="F29" s="37"/>
    </row>
    <row r="30" spans="1:6" s="35" customFormat="1" ht="35.25">
      <c r="A30" s="21" t="s">
        <v>32</v>
      </c>
      <c r="B30" s="32">
        <v>39459516</v>
      </c>
      <c r="C30" s="32">
        <v>40249575</v>
      </c>
      <c r="D30" s="32">
        <v>43816288</v>
      </c>
      <c r="E30" s="32">
        <v>3566713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55087</v>
      </c>
      <c r="C32" s="27">
        <v>49100</v>
      </c>
      <c r="D32" s="27">
        <v>59916</v>
      </c>
      <c r="E32" s="28">
        <v>10816</v>
      </c>
      <c r="F32" s="20"/>
    </row>
    <row r="33" spans="1:6" ht="34.5">
      <c r="A33" s="41" t="s">
        <v>35</v>
      </c>
      <c r="B33" s="27">
        <v>952382</v>
      </c>
      <c r="C33" s="27">
        <v>1050000</v>
      </c>
      <c r="D33" s="27">
        <v>965000</v>
      </c>
      <c r="E33" s="28">
        <v>-85000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501928</v>
      </c>
      <c r="C36" s="27">
        <v>455566</v>
      </c>
      <c r="D36" s="27">
        <v>474000</v>
      </c>
      <c r="E36" s="28">
        <v>18434</v>
      </c>
      <c r="F36" s="20"/>
    </row>
    <row r="37" spans="1:6" s="35" customFormat="1" ht="36" thickBot="1">
      <c r="A37" s="42" t="s">
        <v>39</v>
      </c>
      <c r="B37" s="43">
        <v>40968913</v>
      </c>
      <c r="C37" s="43">
        <v>41804240</v>
      </c>
      <c r="D37" s="43">
        <v>45315204</v>
      </c>
      <c r="E37" s="53">
        <f>E36+E35+E34+E33+E32+E31+E30</f>
        <v>3510963</v>
      </c>
      <c r="F37" s="34"/>
    </row>
    <row r="38" spans="1:6" ht="36" thickTop="1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40968913</v>
      </c>
      <c r="C46" s="52">
        <v>41804240</v>
      </c>
      <c r="D46" s="52">
        <v>45315204</v>
      </c>
      <c r="E46" s="53">
        <v>3510964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33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88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41771127</v>
      </c>
      <c r="C16" s="24">
        <v>46982265</v>
      </c>
      <c r="D16" s="24">
        <v>49032399</v>
      </c>
      <c r="E16" s="24">
        <v>2050134</v>
      </c>
      <c r="F16" s="37"/>
    </row>
    <row r="17" spans="1:6" ht="34.5">
      <c r="A17" s="18" t="s">
        <v>21</v>
      </c>
      <c r="B17" s="24">
        <v>8302882</v>
      </c>
      <c r="C17" s="24">
        <v>9482289</v>
      </c>
      <c r="D17" s="24">
        <v>9816057</v>
      </c>
      <c r="E17" s="24">
        <v>333768</v>
      </c>
      <c r="F17" s="37"/>
    </row>
    <row r="18" spans="1:6" ht="34.5">
      <c r="A18" s="39" t="s">
        <v>22</v>
      </c>
      <c r="B18" s="24">
        <v>2100300</v>
      </c>
      <c r="C18" s="24">
        <v>2008240</v>
      </c>
      <c r="D18" s="24">
        <v>1954084</v>
      </c>
      <c r="E18" s="24">
        <v>-54156</v>
      </c>
      <c r="F18" s="37"/>
    </row>
    <row r="19" spans="1:6" ht="34.5">
      <c r="A19" s="39" t="s">
        <v>23</v>
      </c>
      <c r="B19" s="24">
        <v>1277813</v>
      </c>
      <c r="C19" s="24">
        <v>1226026</v>
      </c>
      <c r="D19" s="24">
        <v>1185757</v>
      </c>
      <c r="E19" s="24">
        <v>-40269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213283</v>
      </c>
      <c r="C26" s="24">
        <v>230000</v>
      </c>
      <c r="D26" s="24">
        <v>213283</v>
      </c>
      <c r="E26" s="24">
        <v>-16717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1234159</v>
      </c>
      <c r="C28" s="24">
        <v>1327098</v>
      </c>
      <c r="D28" s="24">
        <v>1105069</v>
      </c>
      <c r="E28" s="24">
        <v>-222029</v>
      </c>
      <c r="F28" s="37"/>
    </row>
    <row r="29" spans="1:6" ht="34.5">
      <c r="A29" s="39" t="s">
        <v>31</v>
      </c>
      <c r="B29" s="24">
        <v>3357496</v>
      </c>
      <c r="C29" s="24">
        <v>3539481</v>
      </c>
      <c r="D29" s="24">
        <v>3758315</v>
      </c>
      <c r="E29" s="24">
        <v>218834</v>
      </c>
      <c r="F29" s="37"/>
    </row>
    <row r="30" spans="1:6" s="35" customFormat="1" ht="35.25">
      <c r="A30" s="21" t="s">
        <v>32</v>
      </c>
      <c r="B30" s="32">
        <v>58257060</v>
      </c>
      <c r="C30" s="32">
        <v>64795399</v>
      </c>
      <c r="D30" s="32">
        <v>67064964</v>
      </c>
      <c r="E30" s="32">
        <v>2269565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950522</v>
      </c>
      <c r="C32" s="27">
        <v>995376</v>
      </c>
      <c r="D32" s="27">
        <v>774000</v>
      </c>
      <c r="E32" s="28">
        <v>-221376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5389594</v>
      </c>
      <c r="C36" s="27">
        <v>5073558</v>
      </c>
      <c r="D36" s="27">
        <v>4727705</v>
      </c>
      <c r="E36" s="28">
        <v>-345853</v>
      </c>
      <c r="F36" s="20"/>
    </row>
    <row r="37" spans="1:6" s="35" customFormat="1" ht="35.25">
      <c r="A37" s="42" t="s">
        <v>39</v>
      </c>
      <c r="B37" s="43">
        <v>64597176</v>
      </c>
      <c r="C37" s="43">
        <v>70864333</v>
      </c>
      <c r="D37" s="43">
        <v>72566669</v>
      </c>
      <c r="E37" s="44">
        <f>E36+E35+E34+E33+E32+E31+E30</f>
        <v>1702336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64597176</v>
      </c>
      <c r="C46" s="52">
        <v>70864333</v>
      </c>
      <c r="D46" s="52">
        <v>72566669</v>
      </c>
      <c r="E46" s="53">
        <v>1702336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19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74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74">
        <f>'LSU Board'!B7+LSU!B7+LSUA!B7+LSUS!B7+LSUE!B7+LSULaw!B7+HSCS!B7+HSCNO!B7+'Ag'!B7+PBRC!B7+Conway!B7+Long!B7</f>
        <v>48297060.73</v>
      </c>
      <c r="C7" s="74">
        <f>'LSU Board'!C7+LSU!C7+LSUA!C7+LSUS!C7+LSUE!C7+LSULaw!C7+HSCS!C7+HSCNO!C7+'Ag'!C7+PBRC!C7+Conway!C7+Long!C7</f>
        <v>74554920</v>
      </c>
      <c r="D7" s="74">
        <f>'LSU Board'!D7+LSU!D7+LSUA!D7+LSUS!D7+LSUE!D7+LSULaw!D7+HSCS!D7+HSCNO!D7+'Ag'!D7+PBRC!D7+Conway!D7+Long!D7</f>
        <v>10811222</v>
      </c>
      <c r="E7" s="25">
        <f aca="true" t="shared" si="0" ref="E7:E12">D7-C7</f>
        <v>-63743698</v>
      </c>
      <c r="F7" s="20"/>
    </row>
    <row r="8" spans="1:6" ht="34.5">
      <c r="A8" s="26" t="s">
        <v>12</v>
      </c>
      <c r="B8" s="74">
        <f>'LSU Board'!B8+LSU!B8+LSUA!B8+LSUS!B8+LSUE!B8+LSULaw!B8+HSCS!B8+HSCNO!B8+'Ag'!B8+PBRC!B8+Conway!B8+Long!B8</f>
        <v>133087407.16</v>
      </c>
      <c r="C8" s="74">
        <f>'LSU Board'!C8+LSU!C8+LSUA!C8+LSUS!C8+LSUE!C8+LSULaw!C8+HSCS!C8+HSCNO!C8+'Ag'!C8+PBRC!C8+Conway!C8+Long!C8</f>
        <v>192503099</v>
      </c>
      <c r="D8" s="74">
        <f>'LSU Board'!D8+LSU!D8+LSUA!D8+LSUS!D8+LSUE!D8+LSULaw!D8+HSCS!D8+HSCNO!D8+'Ag'!D8+PBRC!D8+Conway!D8+Long!D8</f>
        <v>82273689</v>
      </c>
      <c r="E8" s="28">
        <f t="shared" si="0"/>
        <v>-110229410</v>
      </c>
      <c r="F8" s="20"/>
    </row>
    <row r="9" spans="1:6" ht="34.5">
      <c r="A9" s="29" t="s">
        <v>13</v>
      </c>
      <c r="B9" s="74">
        <f>'LSU Board'!B9+LSU!B9+LSUA!B9+LSUS!B9+LSUE!B9+LSULaw!B9+HSCS!B9+HSCNO!B9+'Ag'!B9+PBRC!B9+Conway!B9+Long!B9</f>
        <v>30682857</v>
      </c>
      <c r="C9" s="74">
        <f>'LSU Board'!C9+LSU!C9+LSUA!C9+LSUS!C9+LSUE!C9+LSULaw!C9+HSCS!C9+HSCNO!C9+'Ag'!C9+PBRC!C9+Conway!C9+Long!C9</f>
        <v>38169464</v>
      </c>
      <c r="D9" s="74">
        <f>'LSU Board'!D9+LSU!D9+LSUA!D9+LSUS!D9+LSUE!D9+LSULaw!D9+HSCS!D9+HSCNO!D9+'Ag'!D9+PBRC!D9+Conway!D9+Long!D9</f>
        <v>0</v>
      </c>
      <c r="E9" s="28">
        <f t="shared" si="0"/>
        <v>-38169464</v>
      </c>
      <c r="F9" s="20"/>
    </row>
    <row r="10" spans="1:6" ht="34.5">
      <c r="A10" s="30" t="s">
        <v>14</v>
      </c>
      <c r="B10" s="74">
        <f>'LSU Board'!B10+LSU!B10+LSUA!B10+LSUS!B10+LSUE!B10+LSULaw!B10+HSCS!B10+HSCNO!B10+'Ag'!B10+PBRC!B10+Conway!B10+Long!B10</f>
        <v>6810649</v>
      </c>
      <c r="C10" s="74">
        <f>'LSU Board'!C10+LSU!C10+LSUA!C10+LSUS!C10+LSUE!C10+LSULaw!C10+HSCS!C10+HSCNO!C10+'Ag'!C10+PBRC!C10+Conway!C10+Long!C10</f>
        <v>6814420</v>
      </c>
      <c r="D10" s="74">
        <f>'LSU Board'!D10+LSU!D10+LSUA!D10+LSUS!D10+LSUE!D10+LSULaw!D10+HSCS!D10+HSCNO!D10+'Ag'!D10+PBRC!D10+Conway!D10+Long!D10</f>
        <v>6791897</v>
      </c>
      <c r="E10" s="28">
        <f t="shared" si="0"/>
        <v>-22523</v>
      </c>
      <c r="F10" s="20"/>
    </row>
    <row r="11" spans="1:6" ht="34.5">
      <c r="A11" s="30" t="s">
        <v>15</v>
      </c>
      <c r="B11" s="74">
        <f>'LSU Board'!B11+LSU!B11+LSUA!B11+LSUS!B11+LSUE!B11+LSULaw!B11+HSCS!B11+HSCNO!B11+'Ag'!B11+PBRC!B11+Conway!B11+Long!B11</f>
        <v>75085023.35</v>
      </c>
      <c r="C11" s="74">
        <f>'LSU Board'!C11+LSU!C11+LSUA!C11+LSUS!C11+LSUE!C11+LSULaw!C11+HSCS!C11+HSCNO!C11+'Ag'!C11+PBRC!C11+Conway!C11+Long!C11</f>
        <v>73915227</v>
      </c>
      <c r="D11" s="74">
        <f>'LSU Board'!D11+LSU!D11+LSUA!D11+LSUS!D11+LSUE!D11+LSULaw!D11+HSCS!D11+HSCNO!D11+'Ag'!D11+PBRC!D11+Conway!D11+Long!D11</f>
        <v>4056564</v>
      </c>
      <c r="E11" s="28">
        <f t="shared" si="0"/>
        <v>-69858663</v>
      </c>
      <c r="F11" s="20"/>
    </row>
    <row r="12" spans="1:6" s="35" customFormat="1" ht="35.25">
      <c r="A12" s="31" t="s">
        <v>16</v>
      </c>
      <c r="B12" s="81">
        <f>SUM(B7:B11)</f>
        <v>293962997.24</v>
      </c>
      <c r="C12" s="81">
        <f>SUM(C7:C11)</f>
        <v>385957130</v>
      </c>
      <c r="D12" s="81">
        <f>SUM(D7:D11)</f>
        <v>103933372</v>
      </c>
      <c r="E12" s="33">
        <f t="shared" si="0"/>
        <v>-282023758</v>
      </c>
      <c r="F12" s="34"/>
    </row>
    <row r="13" spans="1:6" s="35" customFormat="1" ht="35.25">
      <c r="A13" s="36" t="s">
        <v>17</v>
      </c>
      <c r="B13" s="76">
        <f>'LSU Board'!B13+LSU!B13+LSUA!B13+LSUS!B13+LSUE!B13+LSULaw!B13+HSCS!B13+HSCNO!B13+'Ag'!B13+PBRC!B13+Conway!B13+Long!B13</f>
        <v>0</v>
      </c>
      <c r="C13" s="76">
        <f>'LSU Board'!C13+LSU!C13+LSUA!C13+LSUS!C13+LSUE!C13+LSULaw!C13+HSCS!C13+HSCNO!C13+'Ag'!C13+PBRC!C13+Conway!C13+Long!C13</f>
        <v>0</v>
      </c>
      <c r="D13" s="76">
        <f>'LSU Board'!D13+LSU!D13+LSUA!D13+LSUS!D13+LSUE!D13+LSULaw!D13+HSCS!D13+HSCNO!D13+'Ag'!D13+PBRC!D13+Conway!D13+Long!D13</f>
        <v>0</v>
      </c>
      <c r="E13" s="33">
        <f>D13-C13</f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74">
        <f>'LSU Board'!B16+LSU!B16+LSUA!B16+LSUS!B16+LSUE!B16+LSULaw!B16+HSCS!B16+HSCNO!B16+'Ag'!B16+PBRC!B16+Conway!B16+Long!B16</f>
        <v>240240583.08</v>
      </c>
      <c r="C16" s="74">
        <f>'LSU Board'!C16+LSU!C16+LSUA!C16+LSUS!C16+LSUE!C16+LSULaw!C16+HSCS!C16+HSCNO!C16+'Ag'!C16+PBRC!C16+Conway!C16+Long!C16</f>
        <v>243564590</v>
      </c>
      <c r="D16" s="74">
        <f>'LSU Board'!D16+LSU!D16+LSUA!D16+LSUS!D16+LSUE!D16+LSULaw!D16+HSCS!D16+HSCNO!D16+'Ag'!D16+PBRC!D16+Conway!D16+Long!D16</f>
        <v>272647490</v>
      </c>
      <c r="E16" s="74">
        <f>D16-C16</f>
        <v>29082900</v>
      </c>
      <c r="F16" s="37"/>
    </row>
    <row r="17" spans="1:6" ht="34.5">
      <c r="A17" s="18" t="s">
        <v>21</v>
      </c>
      <c r="B17" s="74">
        <f>'LSU Board'!B17+LSU!B17+LSUA!B17+LSUS!B17+LSUE!B17+LSULaw!B17+HSCS!B17+HSCNO!B17+'Ag'!B17+PBRC!B17+Conway!B17+Long!B17</f>
        <v>89271235.39</v>
      </c>
      <c r="C17" s="74">
        <f>'LSU Board'!C17+LSU!C17+LSUA!C17+LSUS!C17+LSUE!C17+LSULaw!C17+HSCS!C17+HSCNO!C17+'Ag'!C17+PBRC!C17+Conway!C17+Long!C17</f>
        <v>87772075</v>
      </c>
      <c r="D17" s="74">
        <f>'LSU Board'!D17+LSU!D17+LSUA!D17+LSUS!D17+LSUE!D17+LSULaw!D17+HSCS!D17+HSCNO!D17+'Ag'!D17+PBRC!D17+Conway!D17+Long!D17</f>
        <v>104131139</v>
      </c>
      <c r="E17" s="75">
        <f>D17-C17</f>
        <v>16359064</v>
      </c>
      <c r="F17" s="37"/>
    </row>
    <row r="18" spans="1:6" ht="34.5">
      <c r="A18" s="39" t="s">
        <v>22</v>
      </c>
      <c r="B18" s="74">
        <f>'LSU Board'!B18+LSU!B18+LSUA!B18+LSUS!B18+LSUE!B18+LSULaw!B18+HSCS!B18+HSCNO!B18+'Ag'!B18+PBRC!B18+Conway!B18+Long!B18</f>
        <v>17611279.16</v>
      </c>
      <c r="C18" s="74">
        <f>'LSU Board'!C18+LSU!C18+LSUA!C18+LSUS!C18+LSUE!C18+LSULaw!C18+HSCS!C18+HSCNO!C18+'Ag'!C18+PBRC!C18+Conway!C18+Long!C18</f>
        <v>17424550</v>
      </c>
      <c r="D18" s="74">
        <f>'LSU Board'!D18+LSU!D18+LSUA!D18+LSUS!D18+LSUE!D18+LSULaw!D18+HSCS!D18+HSCNO!D18+'Ag'!D18+PBRC!D18+Conway!D18+Long!D18</f>
        <v>17507040</v>
      </c>
      <c r="E18" s="75">
        <f>D18-C18</f>
        <v>82490</v>
      </c>
      <c r="F18" s="37"/>
    </row>
    <row r="19" spans="1:6" ht="34.5">
      <c r="A19" s="39" t="s">
        <v>23</v>
      </c>
      <c r="B19" s="74">
        <f>'LSU Board'!B19+LSU!B19+LSUA!B19+LSUS!B19+LSUE!B19+LSULaw!B19+HSCS!B19+HSCNO!B19+'Ag'!B19+PBRC!B19+Conway!B19+Long!B19</f>
        <v>6810055.42</v>
      </c>
      <c r="C19" s="74">
        <f>'LSU Board'!C19+LSU!C19+LSUA!C19+LSUS!C19+LSUE!C19+LSULaw!C19+HSCS!C19+HSCNO!C19+'Ag'!C19+PBRC!C19+Conway!C19+Long!C19</f>
        <v>6720489</v>
      </c>
      <c r="D19" s="74">
        <f>'LSU Board'!D19+LSU!D19+LSUA!D19+LSUS!D19+LSUE!D19+LSULaw!D19+HSCS!D19+HSCNO!D19+'Ag'!D19+PBRC!D19+Conway!D19+Long!D19</f>
        <v>6835697</v>
      </c>
      <c r="E19" s="75">
        <f>D19-C19</f>
        <v>115208</v>
      </c>
      <c r="F19" s="37"/>
    </row>
    <row r="20" spans="1:6" ht="34.5">
      <c r="A20" s="39" t="s">
        <v>24</v>
      </c>
      <c r="B20" s="74">
        <f>'LSU Board'!B20+LSU!B20+LSUA!B20+LSUS!B20+LSUE!B20+LSULaw!B20+HSCS!B20+HSCNO!B20+'Ag'!B20+PBRC!B20+Conway!B20+Long!B20</f>
        <v>0</v>
      </c>
      <c r="C20" s="74">
        <f>'LSU Board'!C20+LSU!C20+LSUA!C20+LSUS!C20+LSUE!C20+LSULaw!C20+HSCS!C20+HSCNO!C20+'Ag'!C20+PBRC!C20+Conway!C20+Long!C20</f>
        <v>0</v>
      </c>
      <c r="D20" s="74">
        <f>'LSU Board'!D20+LSU!D20+LSUA!D20+LSUS!D20+LSUE!D20+LSULaw!D20+HSCS!D20+HSCNO!D20+'Ag'!D20+PBRC!D20+Conway!D20+Long!D20</f>
        <v>0</v>
      </c>
      <c r="E20" s="75">
        <f aca="true" t="shared" si="1" ref="E20:E28">D20-C20</f>
        <v>0</v>
      </c>
      <c r="F20" s="37"/>
    </row>
    <row r="21" spans="1:6" ht="34.5">
      <c r="A21" s="39" t="s">
        <v>25</v>
      </c>
      <c r="B21" s="74">
        <f>'LSU Board'!B21+LSU!B21+LSUA!B21+LSUS!B21+LSUE!B21+LSULaw!B21+HSCS!B21+HSCNO!B21+'Ag'!B21+PBRC!B21+Conway!B21+Long!B21</f>
        <v>0</v>
      </c>
      <c r="C21" s="74">
        <f>'LSU Board'!C21+LSU!C21+LSUA!C21+LSUS!C21+LSUE!C21+LSULaw!C21+HSCS!C21+HSCNO!C21+'Ag'!C21+PBRC!C21+Conway!C21+Long!C21</f>
        <v>0</v>
      </c>
      <c r="D21" s="74">
        <f>'LSU Board'!D21+LSU!D21+LSUA!D21+LSUS!D21+LSUE!D21+LSULaw!D21+HSCS!D21+HSCNO!D21+'Ag'!D21+PBRC!D21+Conway!D21+Long!D21</f>
        <v>0</v>
      </c>
      <c r="E21" s="75">
        <f t="shared" si="1"/>
        <v>0</v>
      </c>
      <c r="F21" s="37"/>
    </row>
    <row r="22" spans="1:6" ht="34.5">
      <c r="A22" s="39" t="s">
        <v>51</v>
      </c>
      <c r="B22" s="74">
        <f>'LSU Board'!B22+LSU!B22+LSUA!B22+LSUS!B22+LSUE!B22+LSULaw!B22+HSCS!B22+HSCNO!B22+'Ag'!B22+PBRC!B22+Conway!B22+Long!B22</f>
        <v>0</v>
      </c>
      <c r="C22" s="74">
        <f>'LSU Board'!C22+LSU!C22+LSUA!C22+LSUS!C22+LSUE!C22+LSULaw!C22+HSCS!C22+HSCNO!C22+'Ag'!C22+PBRC!C22+Conway!C22+Long!C22</f>
        <v>0</v>
      </c>
      <c r="D22" s="74">
        <f>'LSU Board'!D22+LSU!D22+LSUA!D22+LSUS!D22+LSUE!D22+LSULaw!D22+HSCS!D22+HSCNO!D22+'Ag'!D22+PBRC!D22+Conway!D22+Long!D22</f>
        <v>0</v>
      </c>
      <c r="E22" s="75">
        <f>D22-C22</f>
        <v>0</v>
      </c>
      <c r="F22" s="37"/>
    </row>
    <row r="23" spans="1:6" ht="34.5">
      <c r="A23" s="39" t="s">
        <v>52</v>
      </c>
      <c r="B23" s="74">
        <f>'LSU Board'!B23+LSU!B23+LSUA!B23+LSUS!B23+LSUE!B23+LSULaw!B23+HSCS!B23+HSCNO!B23+'Ag'!B23+PBRC!B23+Conway!B23+Long!B23</f>
        <v>0</v>
      </c>
      <c r="C23" s="74">
        <f>'LSU Board'!C23+LSU!C23+LSUA!C23+LSUS!C23+LSUE!C23+LSULaw!C23+HSCS!C23+HSCNO!C23+'Ag'!C23+PBRC!C23+Conway!C23+Long!C23</f>
        <v>0</v>
      </c>
      <c r="D23" s="74">
        <f>'LSU Board'!D23+LSU!D23+LSUA!D23+LSUS!D23+LSUE!D23+LSULaw!D23+HSCS!D23+HSCNO!D23+'Ag'!D23+PBRC!D23+Conway!D23+Long!D23</f>
        <v>0</v>
      </c>
      <c r="E23" s="75">
        <f t="shared" si="1"/>
        <v>0</v>
      </c>
      <c r="F23" s="37"/>
    </row>
    <row r="24" spans="1:6" ht="34.5">
      <c r="A24" s="39" t="s">
        <v>26</v>
      </c>
      <c r="B24" s="74">
        <f>'LSU Board'!B24+LSU!B24+LSUA!B24+LSUS!B24+LSUE!B24+LSULaw!B24+HSCS!B24+HSCNO!B24+'Ag'!B24+PBRC!B24+Conway!B24+Long!B24</f>
        <v>0</v>
      </c>
      <c r="C24" s="74">
        <f>'LSU Board'!C24+LSU!C24+LSUA!C24+LSUS!C24+LSUE!C24+LSULaw!C24+HSCS!C24+HSCNO!C24+'Ag'!C24+PBRC!C24+Conway!C24+Long!C24</f>
        <v>0</v>
      </c>
      <c r="D24" s="74">
        <f>'LSU Board'!D24+LSU!D24+LSUA!D24+LSUS!D24+LSUE!D24+LSULaw!D24+HSCS!D24+HSCNO!D24+'Ag'!D24+PBRC!D24+Conway!D24+Long!D24</f>
        <v>0</v>
      </c>
      <c r="E24" s="75">
        <f t="shared" si="1"/>
        <v>0</v>
      </c>
      <c r="F24" s="37"/>
    </row>
    <row r="25" spans="1:6" ht="34.5">
      <c r="A25" s="39" t="s">
        <v>27</v>
      </c>
      <c r="B25" s="74">
        <f>'LSU Board'!B25+LSU!B25+LSUA!B25+LSUS!B25+LSUE!B25+LSULaw!B25+HSCS!B25+HSCNO!B25+'Ag'!B25+PBRC!B25+Conway!B25+Long!B25</f>
        <v>0</v>
      </c>
      <c r="C25" s="74">
        <f>'LSU Board'!C25+LSU!C25+LSUA!C25+LSUS!C25+LSUE!C25+LSULaw!C25+HSCS!C25+HSCNO!C25+'Ag'!C25+PBRC!C25+Conway!C25+Long!C25</f>
        <v>0</v>
      </c>
      <c r="D25" s="74">
        <f>'LSU Board'!D25+LSU!D25+LSUA!D25+LSUS!D25+LSUE!D25+LSULaw!D25+HSCS!D25+HSCNO!D25+'Ag'!D25+PBRC!D25+Conway!D25+Long!D25</f>
        <v>0</v>
      </c>
      <c r="E25" s="75">
        <f t="shared" si="1"/>
        <v>0</v>
      </c>
      <c r="F25" s="37"/>
    </row>
    <row r="26" spans="1:6" ht="34.5">
      <c r="A26" s="39" t="s">
        <v>28</v>
      </c>
      <c r="B26" s="74">
        <f>'LSU Board'!B26+LSU!B26+LSUA!B26+LSUS!B26+LSUE!B26+LSULaw!B26+HSCS!B26+HSCNO!B26+'Ag'!B26+PBRC!B26+Conway!B26+Long!B26</f>
        <v>148200</v>
      </c>
      <c r="C26" s="74">
        <f>'LSU Board'!C26+LSU!C26+LSUA!C26+LSUS!C26+LSUE!C26+LSULaw!C26+HSCS!C26+HSCNO!C26+'Ag'!C26+PBRC!C26+Conway!C26+Long!C26</f>
        <v>138500</v>
      </c>
      <c r="D26" s="74">
        <f>'LSU Board'!D26+LSU!D26+LSUA!D26+LSUS!D26+LSUE!D26+LSULaw!D26+HSCS!D26+HSCNO!D26+'Ag'!D26+PBRC!D26+Conway!D26+Long!D26</f>
        <v>138500</v>
      </c>
      <c r="E26" s="75">
        <f t="shared" si="1"/>
        <v>0</v>
      </c>
      <c r="F26" s="37"/>
    </row>
    <row r="27" spans="1:6" ht="34.5">
      <c r="A27" s="39" t="s">
        <v>29</v>
      </c>
      <c r="B27" s="74">
        <f>'LSU Board'!B27+LSU!B27+LSUA!B27+LSUS!B27+LSUE!B27+LSULaw!B27+HSCS!B27+HSCNO!B27+'Ag'!B27+PBRC!B27+Conway!B27+Long!B27</f>
        <v>0</v>
      </c>
      <c r="C27" s="74">
        <f>'LSU Board'!C27+LSU!C27+LSUA!C27+LSUS!C27+LSUE!C27+LSULaw!C27+HSCS!C27+HSCNO!C27+'Ag'!C27+PBRC!C27+Conway!C27+Long!C27</f>
        <v>0</v>
      </c>
      <c r="D27" s="74">
        <f>'LSU Board'!D27+LSU!D27+LSUA!D27+LSUS!D27+LSUE!D27+LSULaw!D27+HSCS!D27+HSCNO!D27+'Ag'!D27+PBRC!D27+Conway!D27+Long!D27</f>
        <v>0</v>
      </c>
      <c r="E27" s="75">
        <f t="shared" si="1"/>
        <v>0</v>
      </c>
      <c r="F27" s="37"/>
    </row>
    <row r="28" spans="1:6" ht="34.5">
      <c r="A28" s="39" t="s">
        <v>30</v>
      </c>
      <c r="B28" s="74">
        <f>'LSU Board'!B28+LSU!B28+LSUA!B28+LSUS!B28+LSUE!B28+LSULaw!B28+HSCS!B28+HSCNO!B28+'Ag'!B28+PBRC!B28+Conway!B28+Long!B28</f>
        <v>108595</v>
      </c>
      <c r="C28" s="74">
        <f>'LSU Board'!C28+LSU!C28+LSUA!C28+LSUS!C28+LSUE!C28+LSULaw!C28+HSCS!C28+HSCNO!C28+'Ag'!C28+PBRC!C28+Conway!C28+Long!C28</f>
        <v>93240</v>
      </c>
      <c r="D28" s="74">
        <f>'LSU Board'!D28+LSU!D28+LSUA!D28+LSUS!D28+LSUE!D28+LSULaw!D28+HSCS!D28+HSCNO!D28+'Ag'!D28+PBRC!D28+Conway!D28+Long!D28</f>
        <v>109000</v>
      </c>
      <c r="E28" s="75">
        <f t="shared" si="1"/>
        <v>15760</v>
      </c>
      <c r="F28" s="37"/>
    </row>
    <row r="29" spans="1:6" ht="34.5">
      <c r="A29" s="39" t="s">
        <v>31</v>
      </c>
      <c r="B29" s="74">
        <f>'LSU Board'!B29+LSU!B29+LSUA!B29+LSUS!B29+LSUE!B29+LSULaw!B29+HSCS!B29+HSCNO!B29+'Ag'!B29+PBRC!B29+Conway!B29+Long!B29</f>
        <v>14537973.8</v>
      </c>
      <c r="C29" s="74">
        <f>'LSU Board'!C29+LSU!C29+LSUA!C29+LSUS!C29+LSUE!C29+LSULaw!C29+HSCS!C29+HSCNO!C29+'Ag'!C29+PBRC!C29+Conway!C29+Long!C29</f>
        <v>13565229</v>
      </c>
      <c r="D29" s="74">
        <f>'LSU Board'!D29+LSU!D29+LSUA!D29+LSUS!D29+LSUE!D29+LSULaw!D29+HSCS!D29+HSCNO!D29+'Ag'!D29+PBRC!D29+Conway!D29+Long!D29</f>
        <v>14201787</v>
      </c>
      <c r="E29" s="75">
        <f>D29-C29</f>
        <v>636558</v>
      </c>
      <c r="F29" s="37"/>
    </row>
    <row r="30" spans="1:6" s="35" customFormat="1" ht="35.25">
      <c r="A30" s="21" t="s">
        <v>32</v>
      </c>
      <c r="B30" s="32">
        <f>SUM(B16:B29)</f>
        <v>368727921.8500001</v>
      </c>
      <c r="C30" s="32">
        <f>SUM(C16:C29)</f>
        <v>369278673</v>
      </c>
      <c r="D30" s="32">
        <f>SUM(D16:D29)</f>
        <v>415570653</v>
      </c>
      <c r="E30" s="73">
        <f>SUM(E16:E29)</f>
        <v>46291980</v>
      </c>
      <c r="F30" s="34"/>
    </row>
    <row r="31" spans="1:6" ht="34.5">
      <c r="A31" s="40" t="s">
        <v>33</v>
      </c>
      <c r="B31" s="74">
        <f>'LSU Board'!B31+LSU!B31+LSUA!B31+LSUS!B31+LSUE!B31+LSULaw!B31+HSCS!B31+HSCNO!B31+'Ag'!B31+PBRC!B31+Conway!B31+Long!B31</f>
        <v>79085805.7</v>
      </c>
      <c r="C31" s="74">
        <f>'LSU Board'!C31+LSU!C31+LSUA!C31+LSUS!C31+LSUE!C31+LSULaw!C31+HSCS!C31+HSCNO!C31+'Ag'!C31+PBRC!C31+Conway!C31+Long!C31</f>
        <v>50204940</v>
      </c>
      <c r="D31" s="74">
        <f>'LSU Board'!D31+LSU!D31+LSUA!D31+LSUS!D31+LSUE!D31+LSULaw!D31+HSCS!D31+HSCNO!D31+'Ag'!D31+PBRC!D31+Conway!D31+Long!D31</f>
        <v>12768894</v>
      </c>
      <c r="E31" s="25">
        <f aca="true" t="shared" si="2" ref="E31:E36">D31-C31</f>
        <v>-37436046</v>
      </c>
      <c r="F31" s="20"/>
    </row>
    <row r="32" spans="1:6" ht="34.5">
      <c r="A32" s="39" t="s">
        <v>34</v>
      </c>
      <c r="B32" s="74">
        <f>'LSU Board'!B32+LSU!B32+LSUA!B32+LSUS!B32+LSUE!B32+LSULaw!B32+HSCS!B32+HSCNO!B32+'Ag'!B32+PBRC!B32+Conway!B32+Long!B32</f>
        <v>9384446.82</v>
      </c>
      <c r="C32" s="74">
        <f>'LSU Board'!C32+LSU!C32+LSUA!C32+LSUS!C32+LSUE!C32+LSULaw!C32+HSCS!C32+HSCNO!C32+'Ag'!C32+PBRC!C32+Conway!C32+Long!C32</f>
        <v>16540224</v>
      </c>
      <c r="D32" s="74">
        <f>'LSU Board'!D32+LSU!D32+LSUA!D32+LSUS!D32+LSUE!D32+LSULaw!D32+HSCS!D32+HSCNO!D32+'Ag'!D32+PBRC!D32+Conway!D32+Long!D32</f>
        <v>7611606</v>
      </c>
      <c r="E32" s="28">
        <f t="shared" si="2"/>
        <v>-8928618</v>
      </c>
      <c r="F32" s="20"/>
    </row>
    <row r="33" spans="1:6" ht="34.5">
      <c r="A33" s="41" t="s">
        <v>35</v>
      </c>
      <c r="B33" s="74">
        <f>'LSU Board'!B33+LSU!B33+LSUA!B33+LSUS!B33+LSUE!B33+LSULaw!B33+HSCS!B33+HSCNO!B33+'Ag'!B33+PBRC!B33+Conway!B33+Long!B33</f>
        <v>0</v>
      </c>
      <c r="C33" s="74">
        <f>'LSU Board'!C33+LSU!C33+LSUA!C33+LSUS!C33+LSUE!C33+LSULaw!C33+HSCS!C33+HSCNO!C33+'Ag'!C33+PBRC!C33+Conway!C33+Long!C33</f>
        <v>0</v>
      </c>
      <c r="D33" s="74">
        <f>'LSU Board'!D33+LSU!D33+LSUA!D33+LSUS!D33+LSUE!D33+LSULaw!D33+HSCS!D33+HSCNO!D33+'Ag'!D33+PBRC!D33+Conway!D33+Long!D33</f>
        <v>0</v>
      </c>
      <c r="E33" s="28">
        <f t="shared" si="2"/>
        <v>0</v>
      </c>
      <c r="F33" s="20"/>
    </row>
    <row r="34" spans="1:6" ht="34.5">
      <c r="A34" s="29" t="s">
        <v>36</v>
      </c>
      <c r="B34" s="74">
        <f>'LSU Board'!B34+LSU!B34+LSUA!B34+LSUS!B34+LSUE!B34+LSULaw!B34+HSCS!B34+HSCNO!B34+'Ag'!B34+PBRC!B34+Conway!B34+Long!B34</f>
        <v>0</v>
      </c>
      <c r="C34" s="74">
        <f>'LSU Board'!C34+LSU!C34+LSUA!C34+LSUS!C34+LSUE!C34+LSULaw!C34+HSCS!C34+HSCNO!C34+'Ag'!C34+PBRC!C34+Conway!C34+Long!C34</f>
        <v>0</v>
      </c>
      <c r="D34" s="74">
        <f>'LSU Board'!D34+LSU!D34+LSUA!D34+LSUS!D34+LSUE!D34+LSULaw!D34+HSCS!D34+HSCNO!D34+'Ag'!D34+PBRC!D34+Conway!D34+Long!D34</f>
        <v>0</v>
      </c>
      <c r="E34" s="28">
        <f t="shared" si="2"/>
        <v>0</v>
      </c>
      <c r="F34" s="20"/>
    </row>
    <row r="35" spans="1:6" ht="34.5">
      <c r="A35" s="39" t="s">
        <v>37</v>
      </c>
      <c r="B35" s="74">
        <f>'LSU Board'!B35+LSU!B35+LSUA!B35+LSUS!B35+LSUE!B35+LSULaw!B35+HSCS!B35+HSCNO!B35+'Ag'!B35+PBRC!B35+Conway!B35+Long!B35</f>
        <v>0</v>
      </c>
      <c r="C35" s="74">
        <f>'LSU Board'!C35+LSU!C35+LSUA!C35+LSUS!C35+LSUE!C35+LSULaw!C35+HSCS!C35+HSCNO!C35+'Ag'!C35+PBRC!C35+Conway!C35+Long!C35</f>
        <v>0</v>
      </c>
      <c r="D35" s="74">
        <f>'LSU Board'!D35+LSU!D35+LSUA!D35+LSUS!D35+LSUE!D35+LSULaw!D35+HSCS!D35+HSCNO!D35+'Ag'!D35+PBRC!D35+Conway!D35+Long!D35</f>
        <v>0</v>
      </c>
      <c r="E35" s="28">
        <f t="shared" si="2"/>
        <v>0</v>
      </c>
      <c r="F35" s="20"/>
    </row>
    <row r="36" spans="1:6" ht="34.5">
      <c r="A36" s="41" t="s">
        <v>38</v>
      </c>
      <c r="B36" s="74">
        <f>'LSU Board'!B36+LSU!B36+LSUA!B36+LSUS!B36+LSUE!B36+LSULaw!B36+HSCS!B36+HSCNO!B36+'Ag'!B36+PBRC!B36+Conway!B36+Long!B36</f>
        <v>20382009.99</v>
      </c>
      <c r="C36" s="74">
        <f>'LSU Board'!C36+LSU!C36+LSUA!C36+LSUS!C36+LSUE!C36+LSULaw!C36+HSCS!C36+HSCNO!C36+'Ag'!C36+PBRC!C36+Conway!C36+Long!C36</f>
        <v>61231161</v>
      </c>
      <c r="D36" s="74">
        <f>'LSU Board'!D36+LSU!D36+LSUA!D36+LSUS!D36+LSUE!D36+LSULaw!D36+HSCS!D36+HSCNO!D36+'Ag'!D36+PBRC!D36+Conway!D36+Long!D36</f>
        <v>107533020</v>
      </c>
      <c r="E36" s="71">
        <f t="shared" si="2"/>
        <v>46301859</v>
      </c>
      <c r="F36" s="20"/>
    </row>
    <row r="37" spans="1:6" s="35" customFormat="1" ht="35.25">
      <c r="A37" s="42" t="s">
        <v>39</v>
      </c>
      <c r="B37" s="43">
        <f>SUM(B30:B36)</f>
        <v>477580184.3600001</v>
      </c>
      <c r="C37" s="43">
        <f>SUM(C30:C36)</f>
        <v>497254998</v>
      </c>
      <c r="D37" s="43">
        <f>SUM(D30:D36)</f>
        <v>543484173</v>
      </c>
      <c r="E37" s="72">
        <f>E36+E35+E34+E33+E32+E31+E30</f>
        <v>46229175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74">
        <f>'LSU Board'!B39+LSU!B39+LSUA!B39+LSUS!B39+LSUE!B39+LSULaw!B39+HSCS!B39+HSCNO!B39+'Ag'!B39+PBRC!B39+Conway!B39+Long!B39</f>
        <v>0</v>
      </c>
      <c r="C39" s="74">
        <f>'LSU Board'!C39+LSU!C39+LSUA!C39+LSUS!C39+LSUE!C39+LSULaw!C39+HSCS!C39+HSCNO!C39+'Ag'!C39+PBRC!C39+Conway!C39+Long!C39</f>
        <v>0</v>
      </c>
      <c r="D39" s="74">
        <f>'LSU Board'!D39+LSU!D39+LSUA!D39+LSUS!D39+LSUE!D39+LSULaw!D39+HSCS!D39+HSCNO!D39+'Ag'!D39+PBRC!D39+Conway!D39+Long!D39</f>
        <v>0</v>
      </c>
      <c r="E39" s="25">
        <f>D39-C39</f>
        <v>0</v>
      </c>
      <c r="F39" s="20"/>
    </row>
    <row r="40" spans="1:6" ht="34.5">
      <c r="A40" s="26" t="s">
        <v>42</v>
      </c>
      <c r="B40" s="74">
        <f>'LSU Board'!B40+LSU!B40+LSUA!B40+LSUS!B40+LSUE!B40+LSULaw!B40+HSCS!B40+HSCNO!B40+'Ag'!B40+PBRC!B40+Conway!B40+Long!B40</f>
        <v>68219550.02</v>
      </c>
      <c r="C40" s="74">
        <f>'LSU Board'!C40+LSU!C40+LSUA!C40+LSUS!C40+LSUE!C40+LSULaw!C40+HSCS!C40+HSCNO!C40+'Ag'!C40+PBRC!C40+Conway!C40+Long!C40</f>
        <v>68704826</v>
      </c>
      <c r="D40" s="74">
        <f>'LSU Board'!D40+LSU!D40+LSUA!D40+LSUS!D40+LSUE!D40+LSULaw!D40+HSCS!D40+HSCNO!D40+'Ag'!D40+PBRC!D40+Conway!D40+Long!D40</f>
        <v>17641217</v>
      </c>
      <c r="E40" s="47">
        <f>D40-C40</f>
        <v>-51063609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74">
        <f>'LSU Board'!B42+LSU!B42+LSUA!B42+LSUS!B42+LSUE!B42+LSULaw!B42+HSCS!B42+HSCNO!B42+'Ag'!B42+PBRC!B42+Conway!B42+Long!B42</f>
        <v>0</v>
      </c>
      <c r="C42" s="74">
        <f>'LSU Board'!C42+LSU!C42+LSUA!C42+LSUS!C42+LSUE!C42+LSULaw!C42+HSCS!C42+HSCNO!C42+'Ag'!C42+PBRC!C42+Conway!C42+Long!C42</f>
        <v>0</v>
      </c>
      <c r="D42" s="74">
        <f>'LSU Board'!D42+LSU!D42+LSUA!D42+LSUS!D42+LSUE!D42+LSULaw!D42+HSCS!D42+HSCNO!D42+'Ag'!D42+PBRC!D42+Conway!D42+Long!D42</f>
        <v>0</v>
      </c>
      <c r="E42" s="25">
        <f>D42-C42</f>
        <v>0</v>
      </c>
      <c r="F42" s="20"/>
    </row>
    <row r="43" spans="1:6" ht="34.5">
      <c r="A43" s="26" t="s">
        <v>45</v>
      </c>
      <c r="B43" s="74">
        <f>'LSU Board'!B43+LSU!B43+LSUA!B43+LSUS!B43+LSUE!B43+LSULaw!B43+HSCS!B43+HSCNO!B43+'Ag'!B43+PBRC!B43+Conway!B43+Long!B43</f>
        <v>14878315.28</v>
      </c>
      <c r="C43" s="74">
        <f>'LSU Board'!C43+LSU!C43+LSUA!C43+LSUS!C43+LSUE!C43+LSULaw!C43+HSCS!C43+HSCNO!C43+'Ag'!C43+PBRC!C43+Conway!C43+Long!C43</f>
        <v>14878315</v>
      </c>
      <c r="D43" s="74">
        <f>'LSU Board'!D43+LSU!D43+LSUA!D43+LSUS!D43+LSUE!D43+LSULaw!D43+HSCS!D43+HSCNO!D43+'Ag'!D43+PBRC!D43+Conway!D43+Long!D43</f>
        <v>13018275</v>
      </c>
      <c r="E43" s="28">
        <f>D43-C43</f>
        <v>-1860040</v>
      </c>
      <c r="F43" s="20"/>
    </row>
    <row r="44" spans="1:6" s="50" customFormat="1" ht="45">
      <c r="A44" s="21" t="s">
        <v>46</v>
      </c>
      <c r="B44" s="76">
        <f>B39+B40+B42+B43</f>
        <v>83097865.3</v>
      </c>
      <c r="C44" s="76">
        <f>C39+C40+C42+C43</f>
        <v>83583141</v>
      </c>
      <c r="D44" s="76">
        <f>D39+D40+D42+D43</f>
        <v>30659492</v>
      </c>
      <c r="E44" s="33">
        <f>D44-C44</f>
        <v>-52923649</v>
      </c>
      <c r="F44" s="49"/>
    </row>
    <row r="45" spans="1:6" s="50" customFormat="1" ht="45">
      <c r="A45" s="21" t="s">
        <v>47</v>
      </c>
      <c r="B45" s="76">
        <f>'LSU Board'!B45+LSU!B45+LSUA!B45+LSUS!B45+LSUE!B45+LSULaw!B45+HSCS!B45+HSCNO!B45+'Ag'!B45+PBRC!B45+Conway!B45+Long!B45</f>
        <v>0</v>
      </c>
      <c r="C45" s="76">
        <f>'LSU Board'!C45+LSU!C45+LSUA!C45+LSUS!C45+LSUE!C45+LSULaw!C45+HSCS!C45+HSCNO!C45+'Ag'!C45+PBRC!C45+Conway!C45+Long!C45</f>
        <v>0</v>
      </c>
      <c r="D45" s="76">
        <f>'LSU Board'!D45+LSU!D45+LSUA!D45+LSUS!D45+LSUE!D45+LSULaw!D45+HSCS!D45+HSCNO!D45+'Ag'!D45+PBRC!D45+Conway!D45+Long!D45</f>
        <v>0</v>
      </c>
      <c r="E45" s="33">
        <f>D45-C45</f>
        <v>0</v>
      </c>
      <c r="F45" s="49"/>
    </row>
    <row r="46" spans="1:6" s="50" customFormat="1" ht="45.75" thickBot="1">
      <c r="A46" s="51" t="s">
        <v>48</v>
      </c>
      <c r="B46" s="52">
        <f>B45+B44+B37+B13+B12</f>
        <v>854641046.9000001</v>
      </c>
      <c r="C46" s="52">
        <f>C45+C44+C37+C13+C12</f>
        <v>966795269</v>
      </c>
      <c r="D46" s="52">
        <f>D45+D44+D37+D13+D12</f>
        <v>678077037</v>
      </c>
      <c r="E46" s="53">
        <f>D46-C46</f>
        <v>-288718232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70" zoomScaleNormal="70" zoomScalePageLayoutView="0" workbookViewId="0" topLeftCell="A22">
      <selection activeCell="G36" sqref="G36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106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74">
        <f>LSUE!B7+SUSLA!B7+LCTCSummary!B7-LCTCBoard!B7-Online!B7</f>
        <v>0</v>
      </c>
      <c r="C7" s="74">
        <f>LSUE!C7+SUSLA!C7+LCTCSummary!C7-LCTCBoard!C7-Online!C7</f>
        <v>0</v>
      </c>
      <c r="D7" s="74">
        <f>LSUE!D7+SUSLA!D7+LCTCSummary!D7-LCTCBoard!D7-Online!D7</f>
        <v>0</v>
      </c>
      <c r="E7" s="25">
        <f aca="true" t="shared" si="0" ref="E7:E12">D7-C7</f>
        <v>0</v>
      </c>
      <c r="F7" s="20"/>
    </row>
    <row r="8" spans="1:6" ht="34.5">
      <c r="A8" s="26" t="s">
        <v>12</v>
      </c>
      <c r="B8" s="74">
        <f>LSUE!B8+SUSLA!B8+LCTCSummary!B8-LCTCBoard!B8-Online!B8</f>
        <v>0</v>
      </c>
      <c r="C8" s="74">
        <f>LSUE!C8+SUSLA!C8+LCTCSummary!C8-LCTCBoard!C8-Online!C8</f>
        <v>0</v>
      </c>
      <c r="D8" s="74">
        <f>LSUE!D8+SUSLA!D8+LCTCSummary!D8-LCTCBoard!D8-Online!D8</f>
        <v>0</v>
      </c>
      <c r="E8" s="28">
        <f t="shared" si="0"/>
        <v>0</v>
      </c>
      <c r="F8" s="20"/>
    </row>
    <row r="9" spans="1:6" ht="34.5">
      <c r="A9" s="29" t="s">
        <v>13</v>
      </c>
      <c r="B9" s="74">
        <f>LSUE!B9+SUSLA!B9+LCTCSummary!B9-LCTCBoard!B9-Online!B9</f>
        <v>0</v>
      </c>
      <c r="C9" s="74">
        <f>LSUE!C9+SUSLA!C9+LCTCSummary!C9-LCTCBoard!C9-Online!C9</f>
        <v>0</v>
      </c>
      <c r="D9" s="74">
        <f>LSUE!D9+SUSLA!D9+LCTCSummary!D9-LCTCBoard!D9-Online!D9</f>
        <v>0</v>
      </c>
      <c r="E9" s="28">
        <f t="shared" si="0"/>
        <v>0</v>
      </c>
      <c r="F9" s="20"/>
    </row>
    <row r="10" spans="1:6" ht="34.5">
      <c r="A10" s="30" t="s">
        <v>14</v>
      </c>
      <c r="B10" s="74">
        <f>LSUE!B10+SUSLA!B10+LCTCSummary!B10-LCTCBoard!B10-Online!B10</f>
        <v>0</v>
      </c>
      <c r="C10" s="74">
        <f>LSUE!C10+SUSLA!C10+LCTCSummary!C10-LCTCBoard!C10-Online!C10</f>
        <v>0</v>
      </c>
      <c r="D10" s="74">
        <f>LSUE!D10+SUSLA!D10+LCTCSummary!D10-LCTCBoard!D10-Online!D10</f>
        <v>0</v>
      </c>
      <c r="E10" s="28">
        <f t="shared" si="0"/>
        <v>0</v>
      </c>
      <c r="F10" s="20"/>
    </row>
    <row r="11" spans="1:6" ht="34.5">
      <c r="A11" s="30" t="s">
        <v>15</v>
      </c>
      <c r="B11" s="74">
        <f>LSUE!B11+SUSLA!B11+LCTCSummary!B11-LCTCBoard!B11-Online!B11</f>
        <v>0</v>
      </c>
      <c r="C11" s="74">
        <f>LSUE!C11+SUSLA!C11+LCTCSummary!C11-LCTCBoard!C11-Online!C11</f>
        <v>0</v>
      </c>
      <c r="D11" s="74">
        <f>LSUE!D11+SUSLA!D11+LCTCSummary!D11-LCTCBoard!D11-Online!D11</f>
        <v>0</v>
      </c>
      <c r="E11" s="28">
        <f t="shared" si="0"/>
        <v>0</v>
      </c>
      <c r="F11" s="20"/>
    </row>
    <row r="12" spans="1:6" s="35" customFormat="1" ht="35.25">
      <c r="A12" s="31" t="s">
        <v>16</v>
      </c>
      <c r="B12" s="81">
        <f>SUM(B7:B11)</f>
        <v>0</v>
      </c>
      <c r="C12" s="81">
        <f>SUM(C7:C11)</f>
        <v>0</v>
      </c>
      <c r="D12" s="81">
        <f>SUM(D7:D11)</f>
        <v>0</v>
      </c>
      <c r="E12" s="33">
        <f t="shared" si="0"/>
        <v>0</v>
      </c>
      <c r="F12" s="34"/>
    </row>
    <row r="13" spans="1:6" s="35" customFormat="1" ht="35.25">
      <c r="A13" s="36" t="s">
        <v>17</v>
      </c>
      <c r="B13" s="76">
        <f>LSUE!B13+SUSLA!B13+LCTCSummary!B13-LCTCBoard!B13-Online!B13</f>
        <v>2435482</v>
      </c>
      <c r="C13" s="76">
        <f>LSUE!C13+SUSLA!C13+LCTCSummary!C13-LCTCBoard!C13-Online!C13</f>
        <v>0</v>
      </c>
      <c r="D13" s="76">
        <f>LSUE!D13+SUSLA!D13+LCTCSummary!D13-LCTCBoard!D13-Online!D13</f>
        <v>0</v>
      </c>
      <c r="E13" s="33">
        <f>D13-C13</f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74">
        <f>LSUE!B16+SUSLA!B16+LCTCSummary!B16-LCTCBoard!B16-Online!B16</f>
        <v>138595097.55</v>
      </c>
      <c r="C16" s="74">
        <f>LSUE!C16+SUSLA!C16+LCTCSummary!C16-LCTCBoard!C16-Online!C16</f>
        <v>150364174</v>
      </c>
      <c r="D16" s="74">
        <f>LSUE!D16+SUSLA!D16+LCTCSummary!D16-LCTCBoard!D16-Online!D16</f>
        <v>151240307.74</v>
      </c>
      <c r="E16" s="74">
        <f>D16-C16</f>
        <v>876133.7400000095</v>
      </c>
      <c r="F16" s="37"/>
    </row>
    <row r="17" spans="1:6" ht="34.5">
      <c r="A17" s="18" t="s">
        <v>21</v>
      </c>
      <c r="B17" s="74">
        <f>LSUE!B17+SUSLA!B17+LCTCSummary!B17-LCTCBoard!B17-Online!B17</f>
        <v>4924825</v>
      </c>
      <c r="C17" s="74">
        <f>LSUE!C17+SUSLA!C17+LCTCSummary!C17-LCTCBoard!C17-Online!C17</f>
        <v>4721252</v>
      </c>
      <c r="D17" s="74">
        <f>LSUE!D17+SUSLA!D17+LCTCSummary!D17-LCTCBoard!D17-Online!D17</f>
        <v>4896717</v>
      </c>
      <c r="E17" s="75">
        <f>D17-C17</f>
        <v>175465</v>
      </c>
      <c r="F17" s="37"/>
    </row>
    <row r="18" spans="1:6" ht="34.5">
      <c r="A18" s="39" t="s">
        <v>22</v>
      </c>
      <c r="B18" s="74">
        <f>LSUE!B18+SUSLA!B18+LCTCSummary!B18-LCTCBoard!B18-Online!B18</f>
        <v>1294214</v>
      </c>
      <c r="C18" s="74">
        <f>LSUE!C18+SUSLA!C18+LCTCSummary!C18-LCTCBoard!C18-Online!C18</f>
        <v>1444016</v>
      </c>
      <c r="D18" s="74">
        <f>LSUE!D18+SUSLA!D18+LCTCSummary!D18-LCTCBoard!D18-Online!D18</f>
        <v>1441567</v>
      </c>
      <c r="E18" s="75">
        <f>D18-C18</f>
        <v>-2449</v>
      </c>
      <c r="F18" s="37"/>
    </row>
    <row r="19" spans="1:6" ht="34.5">
      <c r="A19" s="39" t="s">
        <v>23</v>
      </c>
      <c r="B19" s="74">
        <f>LSUE!B19+SUSLA!B19+LCTCSummary!B19-LCTCBoard!B19-Online!B19</f>
        <v>3229808</v>
      </c>
      <c r="C19" s="74">
        <f>LSUE!C19+SUSLA!C19+LCTCSummary!C19-LCTCBoard!C19-Online!C19</f>
        <v>3451485</v>
      </c>
      <c r="D19" s="74">
        <f>LSUE!D19+SUSLA!D19+LCTCSummary!D19-LCTCBoard!D19-Online!D19</f>
        <v>3436162.1922251596</v>
      </c>
      <c r="E19" s="75">
        <f>D19-C19</f>
        <v>-15322.807774840388</v>
      </c>
      <c r="F19" s="37"/>
    </row>
    <row r="20" spans="1:6" ht="34.5">
      <c r="A20" s="39" t="s">
        <v>24</v>
      </c>
      <c r="B20" s="74">
        <f>LSUE!B20+SUSLA!B20+LCTCSummary!B20-LCTCBoard!B20-Online!B20</f>
        <v>100000</v>
      </c>
      <c r="C20" s="74">
        <f>LSUE!C20+SUSLA!C20+LCTCSummary!C20-LCTCBoard!C20-Online!C20</f>
        <v>100000</v>
      </c>
      <c r="D20" s="74">
        <f>LSUE!D20+SUSLA!D20+LCTCSummary!D20-LCTCBoard!D20-Online!D20</f>
        <v>100000</v>
      </c>
      <c r="E20" s="75">
        <f aca="true" t="shared" si="1" ref="E20:E28">D20-C20</f>
        <v>0</v>
      </c>
      <c r="F20" s="37"/>
    </row>
    <row r="21" spans="1:6" ht="34.5">
      <c r="A21" s="39" t="s">
        <v>25</v>
      </c>
      <c r="B21" s="74">
        <f>LSUE!B21+SUSLA!B21+LCTCSummary!B21-LCTCBoard!B21-Online!B21</f>
        <v>3400</v>
      </c>
      <c r="C21" s="74">
        <f>LSUE!C21+SUSLA!C21+LCTCSummary!C21-LCTCBoard!C21-Online!C21</f>
        <v>0</v>
      </c>
      <c r="D21" s="74">
        <f>LSUE!D21+SUSLA!D21+LCTCSummary!D21-LCTCBoard!D21-Online!D21</f>
        <v>0</v>
      </c>
      <c r="E21" s="75">
        <f t="shared" si="1"/>
        <v>0</v>
      </c>
      <c r="F21" s="37"/>
    </row>
    <row r="22" spans="1:6" ht="34.5">
      <c r="A22" s="39" t="s">
        <v>51</v>
      </c>
      <c r="B22" s="74">
        <f>LSUE!B22+SUSLA!B22+LCTCSummary!B22-LCTCBoard!B22-Online!B22</f>
        <v>0</v>
      </c>
      <c r="C22" s="74">
        <f>LSUE!C22+SUSLA!C22+LCTCSummary!C22-LCTCBoard!C22-Online!C22</f>
        <v>0</v>
      </c>
      <c r="D22" s="74">
        <f>LSUE!D22+SUSLA!D22+LCTCSummary!D22-LCTCBoard!D22-Online!D22</f>
        <v>150000</v>
      </c>
      <c r="E22" s="75">
        <f>D22-C22</f>
        <v>150000</v>
      </c>
      <c r="F22" s="37"/>
    </row>
    <row r="23" spans="1:6" ht="34.5">
      <c r="A23" s="39" t="s">
        <v>52</v>
      </c>
      <c r="B23" s="74">
        <f>LSUE!B23+SUSLA!B23+LCTCSummary!B23-LCTCBoard!B23-Online!B23</f>
        <v>2447137</v>
      </c>
      <c r="C23" s="74">
        <f>LSUE!C23+SUSLA!C23+LCTCSummary!C23-LCTCBoard!C23-Online!C23</f>
        <v>2592257</v>
      </c>
      <c r="D23" s="74">
        <f>LSUE!D23+SUSLA!D23+LCTCSummary!D23-LCTCBoard!D23-Online!D23</f>
        <v>2310022.0137801277</v>
      </c>
      <c r="E23" s="75">
        <f t="shared" si="1"/>
        <v>-282234.98621987225</v>
      </c>
      <c r="F23" s="37"/>
    </row>
    <row r="24" spans="1:6" ht="34.5">
      <c r="A24" s="39" t="s">
        <v>26</v>
      </c>
      <c r="B24" s="74">
        <f>LSUE!B24+SUSLA!B24+LCTCSummary!B24-LCTCBoard!B24-Online!B24</f>
        <v>184013</v>
      </c>
      <c r="C24" s="74">
        <f>LSUE!C24+SUSLA!C24+LCTCSummary!C24-LCTCBoard!C24-Online!C24</f>
        <v>219946</v>
      </c>
      <c r="D24" s="74">
        <f>LSUE!D24+SUSLA!D24+LCTCSummary!D24-LCTCBoard!D24-Online!D24</f>
        <v>219946</v>
      </c>
      <c r="E24" s="75">
        <f t="shared" si="1"/>
        <v>0</v>
      </c>
      <c r="F24" s="37"/>
    </row>
    <row r="25" spans="1:6" ht="34.5">
      <c r="A25" s="39" t="s">
        <v>27</v>
      </c>
      <c r="B25" s="74">
        <f>LSUE!B25+SUSLA!B25+LCTCSummary!B25-LCTCBoard!B25-Online!B25</f>
        <v>0</v>
      </c>
      <c r="C25" s="74">
        <f>LSUE!C25+SUSLA!C25+LCTCSummary!C25-LCTCBoard!C25-Online!C25</f>
        <v>0</v>
      </c>
      <c r="D25" s="74">
        <f>LSUE!D25+SUSLA!D25+LCTCSummary!D25-LCTCBoard!D25-Online!D25</f>
        <v>0</v>
      </c>
      <c r="E25" s="75">
        <f t="shared" si="1"/>
        <v>0</v>
      </c>
      <c r="F25" s="37"/>
    </row>
    <row r="26" spans="1:6" ht="34.5">
      <c r="A26" s="39" t="s">
        <v>28</v>
      </c>
      <c r="B26" s="74">
        <f>LSUE!B26+SUSLA!B26+LCTCSummary!B26-LCTCBoard!B26-Online!B26</f>
        <v>518839</v>
      </c>
      <c r="C26" s="74">
        <f>LSUE!C26+SUSLA!C26+LCTCSummary!C26-LCTCBoard!C26-Online!C26</f>
        <v>534456</v>
      </c>
      <c r="D26" s="74">
        <f>LSUE!D26+SUSLA!D26+LCTCSummary!D26-LCTCBoard!D26-Online!D26</f>
        <v>540306.3383735038</v>
      </c>
      <c r="E26" s="75">
        <f t="shared" si="1"/>
        <v>5850.338373503764</v>
      </c>
      <c r="F26" s="37"/>
    </row>
    <row r="27" spans="1:6" ht="34.5">
      <c r="A27" s="39" t="s">
        <v>29</v>
      </c>
      <c r="B27" s="74">
        <f>LSUE!B27+SUSLA!B27+LCTCSummary!B27-LCTCBoard!B27-Online!B27</f>
        <v>121748</v>
      </c>
      <c r="C27" s="74">
        <f>LSUE!C27+SUSLA!C27+LCTCSummary!C27-LCTCBoard!C27-Online!C27</f>
        <v>0</v>
      </c>
      <c r="D27" s="74">
        <f>LSUE!D27+SUSLA!D27+LCTCSummary!D27-LCTCBoard!D27-Online!D27</f>
        <v>0</v>
      </c>
      <c r="E27" s="75">
        <f t="shared" si="1"/>
        <v>0</v>
      </c>
      <c r="F27" s="37"/>
    </row>
    <row r="28" spans="1:6" ht="34.5">
      <c r="A28" s="39" t="s">
        <v>30</v>
      </c>
      <c r="B28" s="74">
        <f>LSUE!B28+SUSLA!B28+LCTCSummary!B28-LCTCBoard!B28-Online!B28</f>
        <v>2062348</v>
      </c>
      <c r="C28" s="74">
        <f>LSUE!C28+SUSLA!C28+LCTCSummary!C28-LCTCBoard!C28-Online!C28</f>
        <v>1674406</v>
      </c>
      <c r="D28" s="74">
        <f>LSUE!D28+SUSLA!D28+LCTCSummary!D28-LCTCBoard!D28-Online!D28</f>
        <v>1889383</v>
      </c>
      <c r="E28" s="75">
        <f t="shared" si="1"/>
        <v>214977</v>
      </c>
      <c r="F28" s="37"/>
    </row>
    <row r="29" spans="1:6" ht="34.5">
      <c r="A29" s="39" t="s">
        <v>31</v>
      </c>
      <c r="B29" s="74">
        <f>LSUE!B29+SUSLA!B29+LCTCSummary!B29-LCTCBoard!B29-Online!B29</f>
        <v>2356545</v>
      </c>
      <c r="C29" s="74">
        <f>LSUE!C29+SUSLA!C29+LCTCSummary!C29-LCTCBoard!C29-Online!C29</f>
        <v>4243917</v>
      </c>
      <c r="D29" s="74">
        <f>LSUE!D29+SUSLA!D29+LCTCSummary!D29-LCTCBoard!D29-Online!D29</f>
        <v>3461619</v>
      </c>
      <c r="E29" s="75">
        <f>D29-C29</f>
        <v>-782298</v>
      </c>
      <c r="F29" s="37"/>
    </row>
    <row r="30" spans="1:6" s="35" customFormat="1" ht="35.25">
      <c r="A30" s="21" t="s">
        <v>32</v>
      </c>
      <c r="B30" s="32">
        <f>SUM(B16:B29)</f>
        <v>155837974.55</v>
      </c>
      <c r="C30" s="32">
        <f>SUM(C16:C29)</f>
        <v>169345909</v>
      </c>
      <c r="D30" s="32">
        <f>SUM(D16:D29)</f>
        <v>169686030.2843788</v>
      </c>
      <c r="E30" s="73">
        <f>SUM(E16:E29)</f>
        <v>340121.28437880054</v>
      </c>
      <c r="F30" s="34"/>
    </row>
    <row r="31" spans="1:6" ht="34.5">
      <c r="A31" s="40" t="s">
        <v>33</v>
      </c>
      <c r="B31" s="74">
        <f>LSUE!B31+SUSLA!B31+LCTCSummary!B31-LCTCBoard!B31-Online!B31</f>
        <v>0</v>
      </c>
      <c r="C31" s="74">
        <f>LSUE!C31+SUSLA!C31+LCTCSummary!C31-LCTCBoard!C31-Online!C31</f>
        <v>0</v>
      </c>
      <c r="D31" s="74">
        <f>LSUE!D31+SUSLA!D31+LCTCSummary!D31-LCTCBoard!D31-Online!D31</f>
        <v>0</v>
      </c>
      <c r="E31" s="25">
        <f aca="true" t="shared" si="2" ref="E31:E37">D31-C31</f>
        <v>0</v>
      </c>
      <c r="F31" s="20"/>
    </row>
    <row r="32" spans="1:6" ht="34.5">
      <c r="A32" s="39" t="s">
        <v>34</v>
      </c>
      <c r="B32" s="74">
        <f>LSUE!B32+SUSLA!B32+LCTCSummary!B32-LCTCBoard!B32-Online!B32</f>
        <v>145666</v>
      </c>
      <c r="C32" s="74">
        <f>LSUE!C32+SUSLA!C32+LCTCSummary!C32-LCTCBoard!C32-Online!C32</f>
        <v>154276</v>
      </c>
      <c r="D32" s="74">
        <f>LSUE!D32+SUSLA!D32+LCTCSummary!D32-LCTCBoard!D32-Online!D32</f>
        <v>122314.01151920395</v>
      </c>
      <c r="E32" s="28">
        <f t="shared" si="2"/>
        <v>-31961.988480796048</v>
      </c>
      <c r="F32" s="20"/>
    </row>
    <row r="33" spans="1:6" ht="34.5">
      <c r="A33" s="41" t="s">
        <v>35</v>
      </c>
      <c r="B33" s="74">
        <f>LSUE!B33+SUSLA!B33+LCTCSummary!B33-LCTCBoard!B33-Online!B33</f>
        <v>0</v>
      </c>
      <c r="C33" s="74">
        <f>LSUE!C33+SUSLA!C33+LCTCSummary!C33-LCTCBoard!C33-Online!C33</f>
        <v>0</v>
      </c>
      <c r="D33" s="74">
        <f>LSUE!D33+SUSLA!D33+LCTCSummary!D33-LCTCBoard!D33-Online!D33</f>
        <v>0</v>
      </c>
      <c r="E33" s="28">
        <f t="shared" si="2"/>
        <v>0</v>
      </c>
      <c r="F33" s="20"/>
    </row>
    <row r="34" spans="1:6" ht="34.5">
      <c r="A34" s="29" t="s">
        <v>36</v>
      </c>
      <c r="B34" s="74">
        <f>LSUE!B34+SUSLA!B34+LCTCSummary!B34-LCTCBoard!B34-Online!B34</f>
        <v>0</v>
      </c>
      <c r="C34" s="74">
        <f>LSUE!C34+SUSLA!C34+LCTCSummary!C34-LCTCBoard!C34-Online!C34</f>
        <v>0</v>
      </c>
      <c r="D34" s="74">
        <f>LSUE!D34+SUSLA!D34+LCTCSummary!D34-LCTCBoard!D34-Online!D34</f>
        <v>0</v>
      </c>
      <c r="E34" s="28">
        <f t="shared" si="2"/>
        <v>0</v>
      </c>
      <c r="F34" s="20"/>
    </row>
    <row r="35" spans="1:6" ht="34.5">
      <c r="A35" s="39" t="s">
        <v>37</v>
      </c>
      <c r="B35" s="74">
        <f>LSUE!B35+SUSLA!B35+LCTCSummary!B35-LCTCBoard!B35-Online!B35</f>
        <v>0</v>
      </c>
      <c r="C35" s="74">
        <f>LSUE!C35+SUSLA!C35+LCTCSummary!C35-LCTCBoard!C35-Online!C35</f>
        <v>0</v>
      </c>
      <c r="D35" s="74">
        <f>LSUE!D35+SUSLA!D35+LCTCSummary!D35-LCTCBoard!D35-Online!D35</f>
        <v>0</v>
      </c>
      <c r="E35" s="28">
        <f t="shared" si="2"/>
        <v>0</v>
      </c>
      <c r="F35" s="20"/>
    </row>
    <row r="36" spans="1:6" ht="34.5">
      <c r="A36" s="164" t="s">
        <v>109</v>
      </c>
      <c r="B36" s="74">
        <f>SLCC!B36</f>
        <v>1690</v>
      </c>
      <c r="C36" s="74">
        <f>SLCC!C36</f>
        <v>0</v>
      </c>
      <c r="D36" s="74">
        <f>SLCC!D36</f>
        <v>0</v>
      </c>
      <c r="E36" s="28">
        <f>D36-C36</f>
        <v>0</v>
      </c>
      <c r="F36" s="20"/>
    </row>
    <row r="37" spans="1:6" ht="34.5">
      <c r="A37" s="41" t="s">
        <v>38</v>
      </c>
      <c r="B37" s="74">
        <f>LSUE!B36+SUSLA!B36+LCTCSummary!B37-LCTCBoard!B36-Online!B36</f>
        <v>1799807</v>
      </c>
      <c r="C37" s="74">
        <f>LSUE!C36+SUSLA!C36+LCTCSummary!C37-LCTCBoard!C36-Online!C36</f>
        <v>2066373</v>
      </c>
      <c r="D37" s="74">
        <f>LSUE!D36+SUSLA!D36+LCTCSummary!D37-LCTCBoard!D36-Online!D36</f>
        <v>1758215</v>
      </c>
      <c r="E37" s="119">
        <f t="shared" si="2"/>
        <v>-308158</v>
      </c>
      <c r="F37" s="20"/>
    </row>
    <row r="38" spans="1:6" s="35" customFormat="1" ht="35.25">
      <c r="A38" s="42" t="s">
        <v>39</v>
      </c>
      <c r="B38" s="43">
        <f>SUM(B30:B37)</f>
        <v>157785137.55</v>
      </c>
      <c r="C38" s="43">
        <f>SUM(C30:C37)</f>
        <v>171566558</v>
      </c>
      <c r="D38" s="43">
        <f>SUM(D30:D37)</f>
        <v>171566559.295898</v>
      </c>
      <c r="E38" s="72">
        <f>E37+E35+E34+E33+E32+E31+E30</f>
        <v>1.2958980044932105</v>
      </c>
      <c r="F38" s="34"/>
    </row>
    <row r="39" spans="1:6" ht="35.25">
      <c r="A39" s="38" t="s">
        <v>40</v>
      </c>
      <c r="B39" s="24"/>
      <c r="C39" s="24"/>
      <c r="D39" s="24"/>
      <c r="E39" s="25"/>
      <c r="F39" s="20"/>
    </row>
    <row r="40" spans="1:6" ht="34.5">
      <c r="A40" s="45" t="s">
        <v>41</v>
      </c>
      <c r="B40" s="74">
        <f>LSUE!B39+SUSLA!B39+LCTCSummary!B40-LCTCBoard!B39-Online!B39</f>
        <v>0</v>
      </c>
      <c r="C40" s="74">
        <f>LSUE!C39+SUSLA!C39+LCTCSummary!C40-LCTCBoard!C39-Online!C39</f>
        <v>0</v>
      </c>
      <c r="D40" s="74">
        <f>LSUE!D39+SUSLA!D39+LCTCSummary!D40-LCTCBoard!D39-Online!D39</f>
        <v>0</v>
      </c>
      <c r="E40" s="25">
        <f>D40-C40</f>
        <v>0</v>
      </c>
      <c r="F40" s="20"/>
    </row>
    <row r="41" spans="1:6" ht="34.5">
      <c r="A41" s="26" t="s">
        <v>42</v>
      </c>
      <c r="B41" s="74">
        <f>LSUE!B40+SUSLA!B40+LCTCSummary!B41-LCTCBoard!B40-Online!B40</f>
        <v>0</v>
      </c>
      <c r="C41" s="74">
        <f>LSUE!C40+SUSLA!C40+LCTCSummary!C41-LCTCBoard!C40-Online!C40</f>
        <v>0</v>
      </c>
      <c r="D41" s="74">
        <f>LSUE!D40+SUSLA!D40+LCTCSummary!D41-LCTCBoard!D40-Online!D40</f>
        <v>0</v>
      </c>
      <c r="E41" s="47">
        <f>D41-C41</f>
        <v>0</v>
      </c>
      <c r="F41" s="20"/>
    </row>
    <row r="42" spans="1:6" ht="35.25">
      <c r="A42" s="48" t="s">
        <v>43</v>
      </c>
      <c r="B42" s="24"/>
      <c r="C42" s="24"/>
      <c r="D42" s="24"/>
      <c r="E42" s="24"/>
      <c r="F42" s="20"/>
    </row>
    <row r="43" spans="1:6" ht="34.5">
      <c r="A43" s="39" t="s">
        <v>44</v>
      </c>
      <c r="B43" s="74">
        <f>LSUE!B42+SUSLA!B42+LCTCSummary!B43-LCTCBoard!B42-Online!B42</f>
        <v>0</v>
      </c>
      <c r="C43" s="74">
        <f>LSUE!C42+SUSLA!C42+LCTCSummary!C43-LCTCBoard!C42-Online!C42</f>
        <v>0</v>
      </c>
      <c r="D43" s="74">
        <f>LSUE!D42+SUSLA!D42+LCTCSummary!D43-LCTCBoard!D42-Online!D42</f>
        <v>0</v>
      </c>
      <c r="E43" s="25">
        <f>D43-C43</f>
        <v>0</v>
      </c>
      <c r="F43" s="20"/>
    </row>
    <row r="44" spans="1:6" ht="34.5">
      <c r="A44" s="26" t="s">
        <v>45</v>
      </c>
      <c r="B44" s="74">
        <f>LSUE!B43+SUSLA!B43+LCTCSummary!B44-LCTCBoard!B43-Online!B43</f>
        <v>0</v>
      </c>
      <c r="C44" s="74">
        <f>LSUE!C43+SUSLA!C43+LCTCSummary!C44-LCTCBoard!C43-Online!C43</f>
        <v>0</v>
      </c>
      <c r="D44" s="74">
        <f>LSUE!D43+SUSLA!D43+LCTCSummary!D44-LCTCBoard!D43-Online!D43</f>
        <v>0</v>
      </c>
      <c r="E44" s="28">
        <f>D44-C44</f>
        <v>0</v>
      </c>
      <c r="F44" s="20"/>
    </row>
    <row r="45" spans="1:6" s="50" customFormat="1" ht="45">
      <c r="A45" s="21" t="s">
        <v>46</v>
      </c>
      <c r="B45" s="76">
        <f>B40+B41+B43+B44</f>
        <v>0</v>
      </c>
      <c r="C45" s="76">
        <f>C40+C41+C43+C44</f>
        <v>0</v>
      </c>
      <c r="D45" s="76">
        <f>D40+D41+D43+D44</f>
        <v>0</v>
      </c>
      <c r="E45" s="33">
        <f>D45-C45</f>
        <v>0</v>
      </c>
      <c r="F45" s="49"/>
    </row>
    <row r="46" spans="1:6" s="50" customFormat="1" ht="45">
      <c r="A46" s="21" t="s">
        <v>47</v>
      </c>
      <c r="B46" s="76">
        <f>LSUE!B45+SUSLA!B45+LCTCSummary!B46-LCTCBoard!B45-Online!B45</f>
        <v>0</v>
      </c>
      <c r="C46" s="76">
        <f>LSUE!C45+SUSLA!C45+LCTCSummary!C46-LCTCBoard!C45-Online!C45</f>
        <v>0</v>
      </c>
      <c r="D46" s="76">
        <f>LSUE!D45+SUSLA!D45+LCTCSummary!D46-LCTCBoard!D45-Online!D45</f>
        <v>0</v>
      </c>
      <c r="E46" s="33">
        <f>D46-C46</f>
        <v>0</v>
      </c>
      <c r="F46" s="49"/>
    </row>
    <row r="47" spans="1:6" s="50" customFormat="1" ht="45.75" thickBot="1">
      <c r="A47" s="51" t="s">
        <v>48</v>
      </c>
      <c r="B47" s="52">
        <f>B46+B45+B38+B13+B12</f>
        <v>160220619.55</v>
      </c>
      <c r="C47" s="52">
        <f>C46+C45+C38+C13+C12+1</f>
        <v>171566559</v>
      </c>
      <c r="D47" s="52">
        <f>D46+D45+D38+D13+D12</f>
        <v>171566559.295898</v>
      </c>
      <c r="E47" s="53">
        <f>D47-C47</f>
        <v>0.2958979904651642</v>
      </c>
      <c r="F47" s="49"/>
    </row>
    <row r="48" spans="1:6" s="8" customFormat="1" ht="45" thickTop="1">
      <c r="A48" s="54"/>
      <c r="B48" s="55"/>
      <c r="C48" s="55"/>
      <c r="D48" s="55"/>
      <c r="E48" s="55"/>
      <c r="F48" s="56"/>
    </row>
    <row r="49" spans="1:6" ht="45">
      <c r="A49" s="57"/>
      <c r="B49" s="58"/>
      <c r="C49" s="58"/>
      <c r="D49" s="58"/>
      <c r="E49" s="58"/>
      <c r="F49" s="59"/>
    </row>
    <row r="50" spans="1:6" ht="44.25">
      <c r="A50" s="56"/>
      <c r="B50" s="2"/>
      <c r="C50" s="2"/>
      <c r="D50" s="2"/>
      <c r="E50" s="2"/>
      <c r="F50" s="60"/>
    </row>
    <row r="51" spans="1:6" ht="44.25">
      <c r="A51" s="61"/>
      <c r="B51" s="2"/>
      <c r="C51" s="2"/>
      <c r="D51" s="2"/>
      <c r="E51" s="2"/>
      <c r="F51" s="60"/>
    </row>
    <row r="52" spans="1:5" ht="20.25">
      <c r="A52" s="62"/>
      <c r="B52" s="63"/>
      <c r="C52" s="63"/>
      <c r="D52" s="63"/>
      <c r="E52" s="63"/>
    </row>
    <row r="53" spans="1:5" ht="20.25">
      <c r="A53" s="62" t="s">
        <v>49</v>
      </c>
      <c r="B53" s="64"/>
      <c r="C53" s="64"/>
      <c r="D53" s="64"/>
      <c r="E53" s="64"/>
    </row>
    <row r="54" spans="1:5" ht="20.25">
      <c r="A54" s="62" t="s">
        <v>49</v>
      </c>
      <c r="B54" s="63"/>
      <c r="C54" s="63"/>
      <c r="D54" s="63"/>
      <c r="E54" s="63"/>
    </row>
    <row r="56" ht="15">
      <c r="A56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19">
      <selection activeCell="I32" sqref="I32"/>
    </sheetView>
  </sheetViews>
  <sheetFormatPr defaultColWidth="12.421875" defaultRowHeight="15"/>
  <cols>
    <col min="1" max="1" width="117.7109375" style="125" customWidth="1"/>
    <col min="2" max="5" width="39.421875" style="127" customWidth="1"/>
    <col min="6" max="6" width="21.57421875" style="125" customWidth="1"/>
    <col min="7" max="7" width="16.7109375" style="125" customWidth="1"/>
    <col min="8" max="16384" width="12.421875" style="125" customWidth="1"/>
  </cols>
  <sheetData>
    <row r="1" spans="1:12" ht="35.25">
      <c r="A1" s="120" t="s">
        <v>0</v>
      </c>
      <c r="B1" s="121" t="s">
        <v>1</v>
      </c>
      <c r="C1" s="122" t="s">
        <v>62</v>
      </c>
      <c r="D1" s="123"/>
      <c r="E1" s="124"/>
      <c r="G1" s="126"/>
      <c r="H1" s="126"/>
      <c r="I1" s="126"/>
      <c r="J1" s="126"/>
      <c r="K1" s="126"/>
      <c r="L1" s="126"/>
    </row>
    <row r="2" spans="1:12" ht="35.25">
      <c r="A2" s="120" t="s">
        <v>2</v>
      </c>
      <c r="E2" s="128"/>
      <c r="G2" s="128"/>
      <c r="H2" s="128"/>
      <c r="I2" s="128"/>
      <c r="J2" s="128"/>
      <c r="K2" s="128"/>
      <c r="L2" s="128"/>
    </row>
    <row r="3" spans="1:12" ht="36" thickBot="1">
      <c r="A3" s="129" t="s">
        <v>3</v>
      </c>
      <c r="B3" s="130"/>
      <c r="C3" s="130"/>
      <c r="D3" s="130"/>
      <c r="E3" s="130"/>
      <c r="F3" s="126"/>
      <c r="G3" s="126"/>
      <c r="H3" s="126"/>
      <c r="I3" s="126"/>
      <c r="J3" s="126"/>
      <c r="K3" s="126"/>
      <c r="L3" s="126"/>
    </row>
    <row r="4" spans="1:12" ht="36" thickTop="1">
      <c r="A4" s="12" t="s">
        <v>4</v>
      </c>
      <c r="B4" s="13" t="s">
        <v>60</v>
      </c>
      <c r="C4" s="13" t="s">
        <v>6</v>
      </c>
      <c r="D4" s="13" t="s">
        <v>6</v>
      </c>
      <c r="E4" s="14" t="s">
        <v>7</v>
      </c>
      <c r="F4" s="131"/>
      <c r="G4" s="132"/>
      <c r="H4" s="132"/>
      <c r="I4" s="132"/>
      <c r="J4" s="132"/>
      <c r="K4" s="132"/>
      <c r="L4" s="132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133"/>
    </row>
    <row r="6" spans="1:6" ht="35.25">
      <c r="A6" s="21" t="s">
        <v>10</v>
      </c>
      <c r="B6" s="22"/>
      <c r="C6" s="22"/>
      <c r="D6" s="22"/>
      <c r="E6" s="23"/>
      <c r="F6" s="133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133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133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133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133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133"/>
    </row>
    <row r="12" spans="1:6" s="1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134"/>
    </row>
    <row r="13" spans="1:6" s="1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134"/>
    </row>
    <row r="14" spans="1:6" ht="35.25">
      <c r="A14" s="21" t="s">
        <v>18</v>
      </c>
      <c r="B14" s="27"/>
      <c r="C14" s="27"/>
      <c r="D14" s="27"/>
      <c r="E14" s="28"/>
      <c r="F14" s="132"/>
    </row>
    <row r="15" spans="1:6" ht="35.25">
      <c r="A15" s="38" t="s">
        <v>19</v>
      </c>
      <c r="B15" s="24"/>
      <c r="C15" s="24"/>
      <c r="D15" s="24"/>
      <c r="E15" s="25"/>
      <c r="F15" s="132"/>
    </row>
    <row r="16" spans="1:6" ht="34.5">
      <c r="A16" s="18" t="s">
        <v>20</v>
      </c>
      <c r="B16" s="24">
        <v>0</v>
      </c>
      <c r="C16" s="24">
        <v>0</v>
      </c>
      <c r="D16" s="24">
        <v>0</v>
      </c>
      <c r="E16" s="24">
        <v>0</v>
      </c>
      <c r="F16" s="132"/>
    </row>
    <row r="17" spans="1:6" ht="34.5">
      <c r="A17" s="18" t="s">
        <v>21</v>
      </c>
      <c r="B17" s="24">
        <v>0</v>
      </c>
      <c r="C17" s="24">
        <v>0</v>
      </c>
      <c r="D17" s="24">
        <v>0</v>
      </c>
      <c r="E17" s="24">
        <v>0</v>
      </c>
      <c r="F17" s="132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132"/>
    </row>
    <row r="19" spans="1:6" ht="34.5">
      <c r="A19" s="39" t="s">
        <v>23</v>
      </c>
      <c r="B19" s="24">
        <v>0</v>
      </c>
      <c r="C19" s="24">
        <v>0</v>
      </c>
      <c r="D19" s="24">
        <v>0</v>
      </c>
      <c r="E19" s="24">
        <v>0</v>
      </c>
      <c r="F19" s="132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132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132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132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132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132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132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132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132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132"/>
    </row>
    <row r="29" spans="1:6" ht="34.5">
      <c r="A29" s="39" t="s">
        <v>31</v>
      </c>
      <c r="B29" s="24">
        <v>0</v>
      </c>
      <c r="C29" s="24">
        <v>0</v>
      </c>
      <c r="D29" s="24">
        <v>0</v>
      </c>
      <c r="E29" s="24">
        <v>0</v>
      </c>
      <c r="F29" s="132"/>
    </row>
    <row r="30" spans="1:6" s="135" customFormat="1" ht="35.25">
      <c r="A30" s="21" t="s">
        <v>32</v>
      </c>
      <c r="B30" s="32">
        <v>0</v>
      </c>
      <c r="C30" s="32">
        <v>0</v>
      </c>
      <c r="D30" s="32">
        <v>0</v>
      </c>
      <c r="E30" s="32">
        <v>0</v>
      </c>
      <c r="F30" s="1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133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133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133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133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133"/>
    </row>
    <row r="36" spans="1:6" ht="34.5">
      <c r="A36" s="41" t="s">
        <v>38</v>
      </c>
      <c r="B36" s="27">
        <v>0</v>
      </c>
      <c r="C36" s="27">
        <v>0</v>
      </c>
      <c r="D36" s="27">
        <v>0</v>
      </c>
      <c r="E36" s="28">
        <v>0</v>
      </c>
      <c r="F36" s="133"/>
    </row>
    <row r="37" spans="1:6" s="135" customFormat="1" ht="35.25">
      <c r="A37" s="42" t="s">
        <v>39</v>
      </c>
      <c r="B37" s="43">
        <v>0</v>
      </c>
      <c r="C37" s="43">
        <v>0</v>
      </c>
      <c r="D37" s="43">
        <v>0</v>
      </c>
      <c r="E37" s="44">
        <f>E36+E35+E34+E33+E32+E31+E30</f>
        <v>0</v>
      </c>
      <c r="F37" s="134"/>
    </row>
    <row r="38" spans="1:6" ht="35.25">
      <c r="A38" s="38" t="s">
        <v>40</v>
      </c>
      <c r="B38" s="24"/>
      <c r="C38" s="24"/>
      <c r="D38" s="24"/>
      <c r="E38" s="25"/>
      <c r="F38" s="133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133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133"/>
    </row>
    <row r="41" spans="1:6" ht="35.25">
      <c r="A41" s="48" t="s">
        <v>43</v>
      </c>
      <c r="B41" s="24"/>
      <c r="C41" s="24"/>
      <c r="D41" s="24"/>
      <c r="E41" s="24"/>
      <c r="F41" s="133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133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133"/>
    </row>
    <row r="44" spans="1:6" s="135" customFormat="1" ht="35.2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136"/>
    </row>
    <row r="45" spans="1:6" s="135" customFormat="1" ht="35.2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136"/>
    </row>
    <row r="46" spans="1:6" s="135" customFormat="1" ht="36" thickBot="1">
      <c r="A46" s="51" t="s">
        <v>48</v>
      </c>
      <c r="B46" s="52">
        <v>0</v>
      </c>
      <c r="C46" s="52">
        <v>0</v>
      </c>
      <c r="D46" s="52">
        <v>0</v>
      </c>
      <c r="E46" s="53">
        <v>0</v>
      </c>
      <c r="F46" s="136"/>
    </row>
    <row r="47" spans="1:6" ht="36" thickTop="1">
      <c r="A47" s="137"/>
      <c r="B47" s="138"/>
      <c r="C47" s="138"/>
      <c r="D47" s="138"/>
      <c r="E47" s="138"/>
      <c r="F47" s="139"/>
    </row>
    <row r="48" spans="1:6" ht="35.25">
      <c r="A48" s="134"/>
      <c r="B48" s="140"/>
      <c r="C48" s="140"/>
      <c r="D48" s="140"/>
      <c r="E48" s="140"/>
      <c r="F48" s="139"/>
    </row>
    <row r="49" ht="34.5">
      <c r="A49" s="139"/>
    </row>
    <row r="50" ht="34.5">
      <c r="A50" s="141"/>
    </row>
    <row r="51" ht="34.5">
      <c r="A51" s="142"/>
    </row>
    <row r="52" spans="1:5" ht="34.5">
      <c r="A52" s="142" t="s">
        <v>49</v>
      </c>
      <c r="B52" s="143"/>
      <c r="C52" s="143"/>
      <c r="D52" s="143"/>
      <c r="E52" s="143"/>
    </row>
    <row r="53" ht="34.5">
      <c r="A53" s="142" t="s">
        <v>49</v>
      </c>
    </row>
    <row r="55" ht="34.5">
      <c r="A55" s="142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0" zoomScaleNormal="70" zoomScalePageLayoutView="0" workbookViewId="0" topLeftCell="A34">
      <selection activeCell="B7" sqref="B7:B46"/>
    </sheetView>
  </sheetViews>
  <sheetFormatPr defaultColWidth="12.421875" defaultRowHeight="15"/>
  <cols>
    <col min="1" max="1" width="117.7109375" style="125" customWidth="1"/>
    <col min="2" max="5" width="39.421875" style="127" customWidth="1"/>
    <col min="6" max="6" width="21.57421875" style="125" customWidth="1"/>
    <col min="7" max="7" width="16.7109375" style="125" customWidth="1"/>
    <col min="8" max="16384" width="12.421875" style="125" customWidth="1"/>
  </cols>
  <sheetData>
    <row r="1" spans="1:12" ht="35.25">
      <c r="A1" s="120" t="s">
        <v>0</v>
      </c>
      <c r="C1" s="121" t="s">
        <v>1</v>
      </c>
      <c r="D1" s="124" t="s">
        <v>69</v>
      </c>
      <c r="E1" s="123"/>
      <c r="F1" s="132"/>
      <c r="G1" s="126"/>
      <c r="H1" s="126"/>
      <c r="I1" s="126"/>
      <c r="J1" s="126"/>
      <c r="K1" s="126"/>
      <c r="L1" s="126"/>
    </row>
    <row r="2" spans="1:12" ht="35.25">
      <c r="A2" s="120" t="s">
        <v>2</v>
      </c>
      <c r="F2" s="128"/>
      <c r="G2" s="128"/>
      <c r="H2" s="128"/>
      <c r="I2" s="128"/>
      <c r="J2" s="128"/>
      <c r="K2" s="128"/>
      <c r="L2" s="128"/>
    </row>
    <row r="3" spans="1:12" ht="36" thickBot="1">
      <c r="A3" s="129" t="s">
        <v>3</v>
      </c>
      <c r="B3" s="130"/>
      <c r="C3" s="130"/>
      <c r="D3" s="130"/>
      <c r="E3" s="130"/>
      <c r="F3" s="126"/>
      <c r="G3" s="126"/>
      <c r="H3" s="126"/>
      <c r="I3" s="126"/>
      <c r="J3" s="126"/>
      <c r="K3" s="126"/>
      <c r="L3" s="126"/>
    </row>
    <row r="4" spans="1:12" ht="36" thickTop="1">
      <c r="A4" s="12" t="s">
        <v>4</v>
      </c>
      <c r="B4" s="13" t="s">
        <v>60</v>
      </c>
      <c r="C4" s="13" t="s">
        <v>6</v>
      </c>
      <c r="D4" s="13" t="s">
        <v>6</v>
      </c>
      <c r="E4" s="14" t="s">
        <v>7</v>
      </c>
      <c r="F4" s="131"/>
      <c r="G4" s="132"/>
      <c r="H4" s="132"/>
      <c r="I4" s="132"/>
      <c r="J4" s="132"/>
      <c r="K4" s="132"/>
      <c r="L4" s="132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133"/>
    </row>
    <row r="6" spans="1:6" ht="35.25">
      <c r="A6" s="21" t="s">
        <v>10</v>
      </c>
      <c r="B6" s="22"/>
      <c r="C6" s="22"/>
      <c r="D6" s="22"/>
      <c r="E6" s="23"/>
      <c r="F6" s="133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133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133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133"/>
    </row>
    <row r="10" spans="1:6" ht="34.5">
      <c r="A10" s="30" t="s">
        <v>14</v>
      </c>
      <c r="B10" s="27">
        <v>6810649</v>
      </c>
      <c r="C10" s="27">
        <v>6814420</v>
      </c>
      <c r="D10" s="27">
        <v>6791897</v>
      </c>
      <c r="E10" s="28">
        <v>-22523</v>
      </c>
      <c r="F10" s="133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133"/>
    </row>
    <row r="12" spans="1:6" s="135" customFormat="1" ht="35.25">
      <c r="A12" s="31" t="s">
        <v>16</v>
      </c>
      <c r="B12" s="32">
        <v>6810649</v>
      </c>
      <c r="C12" s="32">
        <v>6814420</v>
      </c>
      <c r="D12" s="32">
        <v>6791897</v>
      </c>
      <c r="E12" s="33">
        <v>-22523</v>
      </c>
      <c r="F12" s="134"/>
    </row>
    <row r="13" spans="1:6" s="1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134"/>
    </row>
    <row r="14" spans="1:6" ht="35.25">
      <c r="A14" s="21" t="s">
        <v>18</v>
      </c>
      <c r="B14" s="27"/>
      <c r="C14" s="27"/>
      <c r="D14" s="27"/>
      <c r="E14" s="28"/>
      <c r="F14" s="132"/>
    </row>
    <row r="15" spans="1:6" ht="35.25">
      <c r="A15" s="38" t="s">
        <v>19</v>
      </c>
      <c r="B15" s="24"/>
      <c r="C15" s="24"/>
      <c r="D15" s="24"/>
      <c r="E15" s="25"/>
      <c r="F15" s="132"/>
    </row>
    <row r="16" spans="1:6" ht="34.5">
      <c r="A16" s="18" t="s">
        <v>20</v>
      </c>
      <c r="B16" s="24">
        <v>162083577</v>
      </c>
      <c r="C16" s="24">
        <v>160024871</v>
      </c>
      <c r="D16" s="24">
        <v>181786857</v>
      </c>
      <c r="E16" s="24">
        <v>21761986</v>
      </c>
      <c r="F16" s="132"/>
    </row>
    <row r="17" spans="1:6" ht="34.5">
      <c r="A17" s="18" t="s">
        <v>21</v>
      </c>
      <c r="B17" s="24">
        <v>81343876</v>
      </c>
      <c r="C17" s="24">
        <v>80221445</v>
      </c>
      <c r="D17" s="24">
        <v>94372790</v>
      </c>
      <c r="E17" s="24">
        <v>14151345</v>
      </c>
      <c r="F17" s="132"/>
    </row>
    <row r="18" spans="1:6" ht="34.5">
      <c r="A18" s="39" t="s">
        <v>22</v>
      </c>
      <c r="B18" s="24">
        <v>14850390</v>
      </c>
      <c r="C18" s="24">
        <v>14557864</v>
      </c>
      <c r="D18" s="24">
        <v>14665120</v>
      </c>
      <c r="E18" s="24">
        <v>107256</v>
      </c>
      <c r="F18" s="132"/>
    </row>
    <row r="19" spans="1:6" ht="34.5">
      <c r="A19" s="39" t="s">
        <v>23</v>
      </c>
      <c r="B19" s="24">
        <v>4836157</v>
      </c>
      <c r="C19" s="24">
        <v>4719550</v>
      </c>
      <c r="D19" s="24">
        <v>4792616</v>
      </c>
      <c r="E19" s="24">
        <v>73066</v>
      </c>
      <c r="F19" s="132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132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132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132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132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132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132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132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132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132"/>
    </row>
    <row r="29" spans="1:6" ht="34.5">
      <c r="A29" s="39" t="s">
        <v>31</v>
      </c>
      <c r="B29" s="24">
        <v>12064742</v>
      </c>
      <c r="C29" s="24">
        <v>11128653</v>
      </c>
      <c r="D29" s="24">
        <v>11633928</v>
      </c>
      <c r="E29" s="24">
        <v>505275</v>
      </c>
      <c r="F29" s="132"/>
    </row>
    <row r="30" spans="1:6" s="135" customFormat="1" ht="35.25">
      <c r="A30" s="21" t="s">
        <v>32</v>
      </c>
      <c r="B30" s="32">
        <v>275178742</v>
      </c>
      <c r="C30" s="32">
        <v>270652383</v>
      </c>
      <c r="D30" s="32">
        <v>307251311</v>
      </c>
      <c r="E30" s="32">
        <v>36598928</v>
      </c>
      <c r="F30" s="1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133"/>
    </row>
    <row r="32" spans="1:6" ht="34.5">
      <c r="A32" s="39" t="s">
        <v>34</v>
      </c>
      <c r="B32" s="27">
        <v>2862922</v>
      </c>
      <c r="C32" s="27">
        <v>9944182</v>
      </c>
      <c r="D32" s="27">
        <v>1061733</v>
      </c>
      <c r="E32" s="28">
        <v>-8882449</v>
      </c>
      <c r="F32" s="133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133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133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133"/>
    </row>
    <row r="36" spans="1:6" ht="34.5">
      <c r="A36" s="41" t="s">
        <v>38</v>
      </c>
      <c r="B36" s="27">
        <v>7740451</v>
      </c>
      <c r="C36" s="27">
        <v>13092669</v>
      </c>
      <c r="D36" s="27">
        <v>12785629</v>
      </c>
      <c r="E36" s="28">
        <v>-307040</v>
      </c>
      <c r="F36" s="133"/>
    </row>
    <row r="37" spans="1:6" s="135" customFormat="1" ht="35.25">
      <c r="A37" s="42" t="s">
        <v>39</v>
      </c>
      <c r="B37" s="43">
        <v>285782115</v>
      </c>
      <c r="C37" s="43">
        <v>293689234</v>
      </c>
      <c r="D37" s="43">
        <v>321098673</v>
      </c>
      <c r="E37" s="44">
        <f>E36+E35+E34+E33+E32+E31+E30</f>
        <v>27409439</v>
      </c>
      <c r="F37" s="134"/>
    </row>
    <row r="38" spans="1:6" ht="35.25">
      <c r="A38" s="38" t="s">
        <v>40</v>
      </c>
      <c r="B38" s="24"/>
      <c r="C38" s="24"/>
      <c r="D38" s="24"/>
      <c r="E38" s="25"/>
      <c r="F38" s="133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133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133"/>
    </row>
    <row r="41" spans="1:6" ht="35.25">
      <c r="A41" s="48" t="s">
        <v>43</v>
      </c>
      <c r="B41" s="24"/>
      <c r="C41" s="24"/>
      <c r="D41" s="24"/>
      <c r="E41" s="24"/>
      <c r="F41" s="133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133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133"/>
    </row>
    <row r="44" spans="1:6" s="135" customFormat="1" ht="35.2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136"/>
    </row>
    <row r="45" spans="1:6" s="135" customFormat="1" ht="35.2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136"/>
    </row>
    <row r="46" spans="1:6" s="135" customFormat="1" ht="36" thickBot="1">
      <c r="A46" s="51" t="s">
        <v>48</v>
      </c>
      <c r="B46" s="52">
        <v>292592764</v>
      </c>
      <c r="C46" s="52">
        <v>300503654</v>
      </c>
      <c r="D46" s="52">
        <v>327890570</v>
      </c>
      <c r="E46" s="53">
        <v>27386916</v>
      </c>
      <c r="F46" s="136"/>
    </row>
    <row r="47" spans="1:6" ht="36" thickTop="1">
      <c r="A47" s="137"/>
      <c r="B47" s="138"/>
      <c r="C47" s="138"/>
      <c r="D47" s="138"/>
      <c r="E47" s="138"/>
      <c r="F47" s="139"/>
    </row>
    <row r="48" spans="1:6" ht="35.25">
      <c r="A48" s="134"/>
      <c r="B48" s="140"/>
      <c r="C48" s="140"/>
      <c r="D48" s="140"/>
      <c r="E48" s="140"/>
      <c r="F48" s="139"/>
    </row>
    <row r="49" ht="34.5">
      <c r="A49" s="139"/>
    </row>
    <row r="50" ht="34.5">
      <c r="A50" s="141"/>
    </row>
    <row r="51" ht="34.5">
      <c r="A51" s="142"/>
    </row>
    <row r="52" spans="1:5" ht="34.5">
      <c r="A52" s="142" t="s">
        <v>49</v>
      </c>
      <c r="B52" s="143"/>
      <c r="C52" s="143"/>
      <c r="D52" s="143"/>
      <c r="E52" s="143"/>
    </row>
    <row r="53" ht="34.5">
      <c r="A53" s="142" t="s">
        <v>49</v>
      </c>
    </row>
    <row r="55" ht="34.5">
      <c r="A55" s="142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0" zoomScaleNormal="70" zoomScalePageLayoutView="0" workbookViewId="0" topLeftCell="A28">
      <selection activeCell="D16" sqref="D16"/>
    </sheetView>
  </sheetViews>
  <sheetFormatPr defaultColWidth="12.421875" defaultRowHeight="15"/>
  <cols>
    <col min="1" max="1" width="117.7109375" style="125" customWidth="1"/>
    <col min="2" max="5" width="39.421875" style="127" customWidth="1"/>
    <col min="6" max="6" width="21.57421875" style="125" customWidth="1"/>
    <col min="7" max="7" width="16.7109375" style="125" customWidth="1"/>
    <col min="8" max="16384" width="12.421875" style="125" customWidth="1"/>
  </cols>
  <sheetData>
    <row r="1" spans="1:12" ht="35.25">
      <c r="A1" s="120" t="s">
        <v>0</v>
      </c>
      <c r="B1" s="121" t="s">
        <v>1</v>
      </c>
      <c r="C1" s="122" t="s">
        <v>70</v>
      </c>
      <c r="D1" s="123"/>
      <c r="E1" s="124"/>
      <c r="F1" s="126"/>
      <c r="G1" s="126"/>
      <c r="I1" s="126"/>
      <c r="J1" s="126"/>
      <c r="K1" s="126"/>
      <c r="L1" s="126"/>
    </row>
    <row r="2" spans="1:12" ht="35.25">
      <c r="A2" s="120" t="s">
        <v>2</v>
      </c>
      <c r="F2" s="128"/>
      <c r="G2" s="128"/>
      <c r="H2" s="128"/>
      <c r="I2" s="128"/>
      <c r="J2" s="128"/>
      <c r="K2" s="128"/>
      <c r="L2" s="128"/>
    </row>
    <row r="3" spans="1:12" ht="36" thickBot="1">
      <c r="A3" s="129" t="s">
        <v>3</v>
      </c>
      <c r="B3" s="130"/>
      <c r="C3" s="130"/>
      <c r="D3" s="130"/>
      <c r="E3" s="130"/>
      <c r="F3" s="126"/>
      <c r="G3" s="126"/>
      <c r="H3" s="126"/>
      <c r="I3" s="126"/>
      <c r="J3" s="126"/>
      <c r="K3" s="126"/>
      <c r="L3" s="126"/>
    </row>
    <row r="4" spans="1:12" ht="36" thickTop="1">
      <c r="A4" s="12" t="s">
        <v>4</v>
      </c>
      <c r="B4" s="13" t="s">
        <v>60</v>
      </c>
      <c r="C4" s="13" t="s">
        <v>6</v>
      </c>
      <c r="D4" s="13" t="s">
        <v>6</v>
      </c>
      <c r="E4" s="14" t="s">
        <v>7</v>
      </c>
      <c r="F4" s="131"/>
      <c r="G4" s="132"/>
      <c r="H4" s="132"/>
      <c r="I4" s="132"/>
      <c r="J4" s="132"/>
      <c r="K4" s="132"/>
      <c r="L4" s="132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133"/>
    </row>
    <row r="6" spans="1:6" ht="35.25">
      <c r="A6" s="21" t="s">
        <v>10</v>
      </c>
      <c r="B6" s="22"/>
      <c r="C6" s="22"/>
      <c r="D6" s="22"/>
      <c r="E6" s="23"/>
      <c r="F6" s="133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133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133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133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133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133"/>
    </row>
    <row r="12" spans="1:6" s="1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134"/>
    </row>
    <row r="13" spans="1:6" s="1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134"/>
    </row>
    <row r="14" spans="1:6" ht="35.25">
      <c r="A14" s="21" t="s">
        <v>18</v>
      </c>
      <c r="B14" s="27"/>
      <c r="C14" s="27"/>
      <c r="D14" s="27"/>
      <c r="E14" s="28"/>
      <c r="F14" s="132"/>
    </row>
    <row r="15" spans="1:6" ht="35.25">
      <c r="A15" s="38" t="s">
        <v>19</v>
      </c>
      <c r="B15" s="24"/>
      <c r="C15" s="24"/>
      <c r="D15" s="24"/>
      <c r="E15" s="25"/>
      <c r="F15" s="132"/>
    </row>
    <row r="16" spans="1:6" ht="34.5">
      <c r="A16" s="18" t="s">
        <v>20</v>
      </c>
      <c r="B16" s="24">
        <v>6961681</v>
      </c>
      <c r="C16" s="24">
        <v>8002519</v>
      </c>
      <c r="D16" s="24">
        <v>8627773</v>
      </c>
      <c r="E16" s="24">
        <v>625254</v>
      </c>
      <c r="F16" s="132"/>
    </row>
    <row r="17" spans="1:6" ht="34.5">
      <c r="A17" s="18" t="s">
        <v>21</v>
      </c>
      <c r="B17" s="24">
        <v>98034</v>
      </c>
      <c r="C17" s="24">
        <v>86000</v>
      </c>
      <c r="D17" s="24">
        <v>92800</v>
      </c>
      <c r="E17" s="24">
        <v>6800</v>
      </c>
      <c r="F17" s="132"/>
    </row>
    <row r="18" spans="1:6" ht="34.5">
      <c r="A18" s="39" t="s">
        <v>22</v>
      </c>
      <c r="B18" s="24">
        <v>439980</v>
      </c>
      <c r="C18" s="24">
        <v>471000</v>
      </c>
      <c r="D18" s="24">
        <v>471000</v>
      </c>
      <c r="E18" s="24">
        <v>0</v>
      </c>
      <c r="F18" s="132"/>
    </row>
    <row r="19" spans="1:6" ht="34.5">
      <c r="A19" s="39" t="s">
        <v>23</v>
      </c>
      <c r="B19" s="24">
        <v>197970</v>
      </c>
      <c r="C19" s="24">
        <v>212000</v>
      </c>
      <c r="D19" s="24">
        <v>212000</v>
      </c>
      <c r="E19" s="24">
        <v>0</v>
      </c>
      <c r="F19" s="132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132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132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132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132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132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132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132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132"/>
    </row>
    <row r="28" spans="1:6" ht="34.5">
      <c r="A28" s="39" t="s">
        <v>30</v>
      </c>
      <c r="B28" s="24">
        <v>108595</v>
      </c>
      <c r="C28" s="24">
        <v>93240</v>
      </c>
      <c r="D28" s="24">
        <v>109000</v>
      </c>
      <c r="E28" s="24">
        <v>15760</v>
      </c>
      <c r="F28" s="132"/>
    </row>
    <row r="29" spans="1:6" ht="34.5">
      <c r="A29" s="39" t="s">
        <v>31</v>
      </c>
      <c r="B29" s="24">
        <v>328011</v>
      </c>
      <c r="C29" s="24">
        <v>250700</v>
      </c>
      <c r="D29" s="24">
        <v>325875</v>
      </c>
      <c r="E29" s="24">
        <v>75175</v>
      </c>
      <c r="F29" s="132"/>
    </row>
    <row r="30" spans="1:6" s="135" customFormat="1" ht="35.25">
      <c r="A30" s="21" t="s">
        <v>32</v>
      </c>
      <c r="B30" s="32">
        <v>8134271</v>
      </c>
      <c r="C30" s="32">
        <v>9115459</v>
      </c>
      <c r="D30" s="32">
        <v>9838448</v>
      </c>
      <c r="E30" s="32">
        <v>722989</v>
      </c>
      <c r="F30" s="1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133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133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133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133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133"/>
    </row>
    <row r="36" spans="1:6" ht="34.5">
      <c r="A36" s="41" t="s">
        <v>38</v>
      </c>
      <c r="B36" s="27">
        <v>122629</v>
      </c>
      <c r="C36" s="27">
        <v>565042</v>
      </c>
      <c r="D36" s="27">
        <v>611999</v>
      </c>
      <c r="E36" s="28">
        <v>46957</v>
      </c>
      <c r="F36" s="133"/>
    </row>
    <row r="37" spans="1:6" s="135" customFormat="1" ht="35.25">
      <c r="A37" s="42" t="s">
        <v>39</v>
      </c>
      <c r="B37" s="43">
        <v>8256900</v>
      </c>
      <c r="C37" s="43">
        <v>9680501</v>
      </c>
      <c r="D37" s="43">
        <v>10450447</v>
      </c>
      <c r="E37" s="44">
        <f>E36+E35+E34+E33+E32+E31+E30</f>
        <v>769946</v>
      </c>
      <c r="F37" s="134"/>
    </row>
    <row r="38" spans="1:6" ht="35.25">
      <c r="A38" s="38" t="s">
        <v>40</v>
      </c>
      <c r="B38" s="24"/>
      <c r="C38" s="24"/>
      <c r="D38" s="24"/>
      <c r="E38" s="25"/>
      <c r="F38" s="133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133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133"/>
    </row>
    <row r="41" spans="1:6" ht="35.25">
      <c r="A41" s="48" t="s">
        <v>43</v>
      </c>
      <c r="B41" s="24"/>
      <c r="C41" s="24"/>
      <c r="D41" s="24"/>
      <c r="E41" s="24"/>
      <c r="F41" s="133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133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133"/>
    </row>
    <row r="44" spans="1:6" s="135" customFormat="1" ht="35.2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136"/>
    </row>
    <row r="45" spans="1:6" s="135" customFormat="1" ht="35.2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136"/>
    </row>
    <row r="46" spans="1:6" s="135" customFormat="1" ht="36" thickBot="1">
      <c r="A46" s="51" t="s">
        <v>48</v>
      </c>
      <c r="B46" s="52">
        <v>8256900</v>
      </c>
      <c r="C46" s="52">
        <v>9680501</v>
      </c>
      <c r="D46" s="52">
        <v>10450447</v>
      </c>
      <c r="E46" s="53">
        <v>769946</v>
      </c>
      <c r="F46" s="136"/>
    </row>
    <row r="47" spans="1:6" ht="36" thickTop="1">
      <c r="A47" s="137"/>
      <c r="B47" s="138"/>
      <c r="C47" s="138"/>
      <c r="D47" s="138"/>
      <c r="E47" s="138"/>
      <c r="F47" s="139"/>
    </row>
    <row r="48" spans="1:6" ht="35.25">
      <c r="A48" s="134"/>
      <c r="B48" s="140"/>
      <c r="C48" s="140"/>
      <c r="D48" s="140"/>
      <c r="E48" s="140"/>
      <c r="F48" s="139"/>
    </row>
    <row r="49" ht="34.5">
      <c r="A49" s="139"/>
    </row>
    <row r="50" ht="34.5">
      <c r="A50" s="141"/>
    </row>
    <row r="51" ht="34.5">
      <c r="A51" s="142"/>
    </row>
    <row r="52" spans="1:5" ht="34.5">
      <c r="A52" s="142" t="s">
        <v>49</v>
      </c>
      <c r="B52" s="143"/>
      <c r="C52" s="143"/>
      <c r="D52" s="143"/>
      <c r="E52" s="143"/>
    </row>
    <row r="53" ht="34.5">
      <c r="A53" s="142" t="s">
        <v>49</v>
      </c>
    </row>
    <row r="55" ht="34.5">
      <c r="A55" s="142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0" zoomScaleNormal="70" zoomScalePageLayoutView="0" workbookViewId="0" topLeftCell="A25">
      <selection activeCell="H11" sqref="H11"/>
    </sheetView>
  </sheetViews>
  <sheetFormatPr defaultColWidth="12.421875" defaultRowHeight="15"/>
  <cols>
    <col min="1" max="1" width="117.7109375" style="17" customWidth="1"/>
    <col min="2" max="5" width="34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3" t="s">
        <v>1</v>
      </c>
      <c r="C1" s="4" t="s">
        <v>72</v>
      </c>
      <c r="D1" s="5"/>
      <c r="E1" s="6"/>
      <c r="F1" s="7"/>
      <c r="G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9"/>
      <c r="F2" s="9"/>
      <c r="G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60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13532687</v>
      </c>
      <c r="C16" s="24">
        <v>15117263</v>
      </c>
      <c r="D16" s="24">
        <v>16456689</v>
      </c>
      <c r="E16" s="24">
        <v>1339426</v>
      </c>
      <c r="F16" s="37"/>
    </row>
    <row r="17" spans="1:6" ht="34.5">
      <c r="A17" s="18" t="s">
        <v>21</v>
      </c>
      <c r="B17" s="24">
        <v>2107571</v>
      </c>
      <c r="C17" s="24">
        <v>1812594</v>
      </c>
      <c r="D17" s="24">
        <v>2421200</v>
      </c>
      <c r="E17" s="24">
        <v>608606</v>
      </c>
      <c r="F17" s="37"/>
    </row>
    <row r="18" spans="1:6" ht="34.5">
      <c r="A18" s="39" t="s">
        <v>22</v>
      </c>
      <c r="B18" s="24">
        <v>745365</v>
      </c>
      <c r="C18" s="24">
        <v>800000</v>
      </c>
      <c r="D18" s="24">
        <v>750000</v>
      </c>
      <c r="E18" s="24">
        <v>-50000</v>
      </c>
      <c r="F18" s="37"/>
    </row>
    <row r="19" spans="1:6" ht="34.5">
      <c r="A19" s="39" t="s">
        <v>23</v>
      </c>
      <c r="B19" s="24">
        <v>311561</v>
      </c>
      <c r="C19" s="24">
        <v>300000</v>
      </c>
      <c r="D19" s="24">
        <v>320000</v>
      </c>
      <c r="E19" s="24">
        <v>20000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148200</v>
      </c>
      <c r="C26" s="24">
        <v>138500</v>
      </c>
      <c r="D26" s="24">
        <v>138500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417396</v>
      </c>
      <c r="C29" s="24">
        <v>324000</v>
      </c>
      <c r="D29" s="24">
        <v>333640</v>
      </c>
      <c r="E29" s="24">
        <v>9640</v>
      </c>
      <c r="F29" s="37"/>
    </row>
    <row r="30" spans="1:6" s="35" customFormat="1" ht="35.25">
      <c r="A30" s="21" t="s">
        <v>32</v>
      </c>
      <c r="B30" s="32">
        <v>17262780</v>
      </c>
      <c r="C30" s="32">
        <v>18492357</v>
      </c>
      <c r="D30" s="32">
        <v>20420029</v>
      </c>
      <c r="E30" s="32">
        <v>1927672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13996</v>
      </c>
      <c r="C32" s="27">
        <v>15500</v>
      </c>
      <c r="D32" s="27">
        <v>12600</v>
      </c>
      <c r="E32" s="28">
        <v>-2900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178796</v>
      </c>
      <c r="C36" s="27">
        <v>146900</v>
      </c>
      <c r="D36" s="27">
        <v>162300</v>
      </c>
      <c r="E36" s="28">
        <v>15400</v>
      </c>
      <c r="F36" s="20"/>
    </row>
    <row r="37" spans="1:6" s="35" customFormat="1" ht="35.25">
      <c r="A37" s="42" t="s">
        <v>39</v>
      </c>
      <c r="B37" s="43">
        <v>17455572</v>
      </c>
      <c r="C37" s="43">
        <v>18654757</v>
      </c>
      <c r="D37" s="43">
        <v>20594929</v>
      </c>
      <c r="E37" s="44">
        <f>E36+E35+E34+E33+E32+E31+E30</f>
        <v>1940172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17455572</v>
      </c>
      <c r="C46" s="52">
        <v>18654757</v>
      </c>
      <c r="D46" s="52">
        <v>20594929</v>
      </c>
      <c r="E46" s="53">
        <v>1940172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4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80" zoomScaleNormal="80" zoomScalePageLayoutView="0" workbookViewId="0" topLeftCell="B16">
      <selection activeCell="B7" sqref="B7:B46"/>
    </sheetView>
  </sheetViews>
  <sheetFormatPr defaultColWidth="12.421875" defaultRowHeight="15"/>
  <cols>
    <col min="1" max="1" width="117.7109375" style="125" customWidth="1"/>
    <col min="2" max="5" width="39.57421875" style="127" customWidth="1"/>
    <col min="6" max="6" width="21.57421875" style="125" customWidth="1"/>
    <col min="7" max="7" width="16.7109375" style="125" customWidth="1"/>
    <col min="8" max="16384" width="12.421875" style="125" customWidth="1"/>
  </cols>
  <sheetData>
    <row r="1" spans="1:12" ht="35.25">
      <c r="A1" s="120" t="s">
        <v>0</v>
      </c>
      <c r="B1" s="121" t="s">
        <v>1</v>
      </c>
      <c r="C1" s="122" t="s">
        <v>71</v>
      </c>
      <c r="D1" s="123"/>
      <c r="E1" s="132"/>
      <c r="F1" s="126"/>
      <c r="H1" s="126"/>
      <c r="I1" s="126"/>
      <c r="J1" s="126"/>
      <c r="K1" s="126"/>
      <c r="L1" s="126"/>
    </row>
    <row r="2" spans="1:12" ht="35.25">
      <c r="A2" s="120" t="s">
        <v>2</v>
      </c>
      <c r="E2" s="128"/>
      <c r="F2" s="128"/>
      <c r="H2" s="128"/>
      <c r="I2" s="128"/>
      <c r="J2" s="128"/>
      <c r="K2" s="128"/>
      <c r="L2" s="128"/>
    </row>
    <row r="3" spans="1:12" ht="36" thickBot="1">
      <c r="A3" s="129" t="s">
        <v>3</v>
      </c>
      <c r="B3" s="130"/>
      <c r="C3" s="130"/>
      <c r="D3" s="130"/>
      <c r="E3" s="130"/>
      <c r="F3" s="126"/>
      <c r="G3" s="126"/>
      <c r="H3" s="126"/>
      <c r="I3" s="126"/>
      <c r="J3" s="126"/>
      <c r="K3" s="126"/>
      <c r="L3" s="126"/>
    </row>
    <row r="4" spans="1:12" ht="36" thickTop="1">
      <c r="A4" s="12" t="s">
        <v>4</v>
      </c>
      <c r="B4" s="13" t="s">
        <v>60</v>
      </c>
      <c r="C4" s="13" t="s">
        <v>6</v>
      </c>
      <c r="D4" s="13" t="s">
        <v>6</v>
      </c>
      <c r="E4" s="14" t="s">
        <v>7</v>
      </c>
      <c r="F4" s="131"/>
      <c r="G4" s="132"/>
      <c r="H4" s="132"/>
      <c r="I4" s="132"/>
      <c r="J4" s="132"/>
      <c r="K4" s="132"/>
      <c r="L4" s="132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133"/>
    </row>
    <row r="6" spans="1:6" ht="35.25">
      <c r="A6" s="21" t="s">
        <v>10</v>
      </c>
      <c r="B6" s="22"/>
      <c r="C6" s="22"/>
      <c r="D6" s="22"/>
      <c r="E6" s="23"/>
      <c r="F6" s="133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133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133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133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133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133"/>
    </row>
    <row r="12" spans="1:6" s="1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134"/>
    </row>
    <row r="13" spans="1:6" s="1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134"/>
    </row>
    <row r="14" spans="1:6" ht="35.25">
      <c r="A14" s="21" t="s">
        <v>18</v>
      </c>
      <c r="B14" s="27"/>
      <c r="C14" s="27"/>
      <c r="D14" s="27"/>
      <c r="E14" s="28"/>
      <c r="F14" s="132"/>
    </row>
    <row r="15" spans="1:6" ht="35.25">
      <c r="A15" s="38" t="s">
        <v>19</v>
      </c>
      <c r="B15" s="24"/>
      <c r="C15" s="24"/>
      <c r="D15" s="24"/>
      <c r="E15" s="25"/>
      <c r="F15" s="132"/>
    </row>
    <row r="16" spans="1:6" ht="34.5">
      <c r="A16" s="18" t="s">
        <v>20</v>
      </c>
      <c r="B16" s="24">
        <v>4856513</v>
      </c>
      <c r="C16" s="24">
        <v>6126787</v>
      </c>
      <c r="D16" s="24">
        <v>6081837</v>
      </c>
      <c r="E16" s="24">
        <v>-44950</v>
      </c>
      <c r="F16" s="132"/>
    </row>
    <row r="17" spans="1:6" ht="34.5">
      <c r="A17" s="18" t="s">
        <v>21</v>
      </c>
      <c r="B17" s="24">
        <v>138688</v>
      </c>
      <c r="C17" s="24">
        <v>130000</v>
      </c>
      <c r="D17" s="24">
        <v>157000</v>
      </c>
      <c r="E17" s="24">
        <v>27000</v>
      </c>
      <c r="F17" s="132"/>
    </row>
    <row r="18" spans="1:6" ht="34.5">
      <c r="A18" s="39" t="s">
        <v>22</v>
      </c>
      <c r="B18" s="24">
        <v>577833</v>
      </c>
      <c r="C18" s="24">
        <v>600000</v>
      </c>
      <c r="D18" s="24">
        <v>600000</v>
      </c>
      <c r="E18" s="24">
        <v>0</v>
      </c>
      <c r="F18" s="132"/>
    </row>
    <row r="19" spans="1:6" ht="34.5">
      <c r="A19" s="39" t="s">
        <v>23</v>
      </c>
      <c r="B19" s="24">
        <v>185155</v>
      </c>
      <c r="C19" s="24">
        <v>200000</v>
      </c>
      <c r="D19" s="24">
        <v>200000</v>
      </c>
      <c r="E19" s="24">
        <v>0</v>
      </c>
      <c r="F19" s="132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132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132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132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132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132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132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132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132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132"/>
    </row>
    <row r="29" spans="1:6" ht="34.5">
      <c r="A29" s="39" t="s">
        <v>31</v>
      </c>
      <c r="B29" s="24">
        <v>367085</v>
      </c>
      <c r="C29" s="24">
        <v>392050</v>
      </c>
      <c r="D29" s="24">
        <v>413000</v>
      </c>
      <c r="E29" s="24">
        <v>20950</v>
      </c>
      <c r="F29" s="132"/>
    </row>
    <row r="30" spans="1:6" s="135" customFormat="1" ht="35.25">
      <c r="A30" s="21" t="s">
        <v>32</v>
      </c>
      <c r="B30" s="32">
        <v>6125274</v>
      </c>
      <c r="C30" s="32">
        <v>7448837</v>
      </c>
      <c r="D30" s="32">
        <v>7451837</v>
      </c>
      <c r="E30" s="32">
        <v>3000</v>
      </c>
      <c r="F30" s="1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133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133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133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133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133"/>
    </row>
    <row r="36" spans="1:6" ht="34.5">
      <c r="A36" s="41" t="s">
        <v>38</v>
      </c>
      <c r="B36" s="27">
        <v>62866</v>
      </c>
      <c r="C36" s="27">
        <v>81000</v>
      </c>
      <c r="D36" s="27">
        <v>78000</v>
      </c>
      <c r="E36" s="28">
        <v>-3000</v>
      </c>
      <c r="F36" s="133"/>
    </row>
    <row r="37" spans="1:6" s="135" customFormat="1" ht="35.25">
      <c r="A37" s="42" t="s">
        <v>39</v>
      </c>
      <c r="B37" s="43">
        <v>6188140</v>
      </c>
      <c r="C37" s="43">
        <v>7529837</v>
      </c>
      <c r="D37" s="43">
        <v>7529837</v>
      </c>
      <c r="E37" s="44">
        <f>E36+E35+E34+E33+E32+E31+E30</f>
        <v>0</v>
      </c>
      <c r="F37" s="134"/>
    </row>
    <row r="38" spans="1:6" ht="35.25">
      <c r="A38" s="38" t="s">
        <v>40</v>
      </c>
      <c r="B38" s="24"/>
      <c r="C38" s="24"/>
      <c r="D38" s="24"/>
      <c r="E38" s="25"/>
      <c r="F38" s="133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133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133"/>
    </row>
    <row r="41" spans="1:6" ht="35.25">
      <c r="A41" s="48" t="s">
        <v>43</v>
      </c>
      <c r="B41" s="24"/>
      <c r="C41" s="24"/>
      <c r="D41" s="24"/>
      <c r="E41" s="24"/>
      <c r="F41" s="133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133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133"/>
    </row>
    <row r="44" spans="1:6" s="135" customFormat="1" ht="35.2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136"/>
    </row>
    <row r="45" spans="1:6" s="135" customFormat="1" ht="35.2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136"/>
    </row>
    <row r="46" spans="1:6" s="135" customFormat="1" ht="36" thickBot="1">
      <c r="A46" s="51" t="s">
        <v>48</v>
      </c>
      <c r="B46" s="52">
        <v>6188140</v>
      </c>
      <c r="C46" s="52">
        <v>7529837</v>
      </c>
      <c r="D46" s="52">
        <v>7529837</v>
      </c>
      <c r="E46" s="53">
        <v>0</v>
      </c>
      <c r="F46" s="136"/>
    </row>
    <row r="47" spans="1:6" ht="36" thickTop="1">
      <c r="A47" s="137"/>
      <c r="B47" s="138"/>
      <c r="C47" s="138"/>
      <c r="D47" s="138"/>
      <c r="E47" s="138"/>
      <c r="F47" s="139"/>
    </row>
    <row r="48" spans="1:6" ht="35.25">
      <c r="A48" s="134"/>
      <c r="B48" s="140"/>
      <c r="C48" s="140"/>
      <c r="D48" s="140"/>
      <c r="E48" s="140"/>
      <c r="F48" s="139"/>
    </row>
    <row r="49" ht="34.5">
      <c r="A49" s="139"/>
    </row>
    <row r="50" ht="34.5">
      <c r="A50" s="141"/>
    </row>
    <row r="51" ht="34.5">
      <c r="A51" s="142"/>
    </row>
    <row r="52" spans="1:5" ht="34.5">
      <c r="A52" s="142" t="s">
        <v>49</v>
      </c>
      <c r="B52" s="143"/>
      <c r="C52" s="143"/>
      <c r="D52" s="143"/>
      <c r="E52" s="143"/>
    </row>
    <row r="53" ht="34.5">
      <c r="A53" s="142" t="s">
        <v>49</v>
      </c>
    </row>
    <row r="55" ht="34.5">
      <c r="A55" s="142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0" zoomScaleNormal="70" zoomScalePageLayoutView="0" workbookViewId="0" topLeftCell="A1">
      <selection activeCell="B7" sqref="B7:B45"/>
    </sheetView>
  </sheetViews>
  <sheetFormatPr defaultColWidth="12.421875" defaultRowHeight="15"/>
  <cols>
    <col min="1" max="1" width="117.7109375" style="161" customWidth="1"/>
    <col min="2" max="5" width="39.421875" style="127" customWidth="1"/>
    <col min="6" max="6" width="21.57421875" style="125" customWidth="1"/>
    <col min="7" max="7" width="16.7109375" style="125" customWidth="1"/>
    <col min="8" max="16384" width="12.421875" style="125" customWidth="1"/>
  </cols>
  <sheetData>
    <row r="1" spans="1:12" ht="29.25" customHeight="1">
      <c r="A1" s="144" t="s">
        <v>0</v>
      </c>
      <c r="B1" s="121" t="s">
        <v>1</v>
      </c>
      <c r="C1" s="122" t="s">
        <v>68</v>
      </c>
      <c r="D1" s="123"/>
      <c r="E1" s="132"/>
      <c r="G1" s="126"/>
      <c r="H1" s="126"/>
      <c r="I1" s="126"/>
      <c r="J1" s="126"/>
      <c r="K1" s="126"/>
      <c r="L1" s="126"/>
    </row>
    <row r="2" spans="1:12" ht="29.25" customHeight="1">
      <c r="A2" s="144" t="s">
        <v>2</v>
      </c>
      <c r="E2" s="128"/>
      <c r="G2" s="128"/>
      <c r="H2" s="128"/>
      <c r="I2" s="128"/>
      <c r="J2" s="128"/>
      <c r="K2" s="128"/>
      <c r="L2" s="128"/>
    </row>
    <row r="3" spans="1:12" ht="29.25" customHeight="1" thickBot="1">
      <c r="A3" s="145" t="s">
        <v>3</v>
      </c>
      <c r="B3" s="130"/>
      <c r="C3" s="130"/>
      <c r="D3" s="130"/>
      <c r="E3" s="126"/>
      <c r="G3" s="126"/>
      <c r="H3" s="126"/>
      <c r="I3" s="126"/>
      <c r="J3" s="126"/>
      <c r="K3" s="126"/>
      <c r="L3" s="126"/>
    </row>
    <row r="4" spans="1:12" ht="36" thickTop="1">
      <c r="A4" s="146" t="s">
        <v>4</v>
      </c>
      <c r="B4" s="13" t="s">
        <v>60</v>
      </c>
      <c r="C4" s="13" t="s">
        <v>6</v>
      </c>
      <c r="D4" s="13" t="s">
        <v>6</v>
      </c>
      <c r="E4" s="14" t="s">
        <v>7</v>
      </c>
      <c r="F4" s="131"/>
      <c r="G4" s="132"/>
      <c r="H4" s="132"/>
      <c r="I4" s="132"/>
      <c r="J4" s="132"/>
      <c r="K4" s="132"/>
      <c r="L4" s="132"/>
    </row>
    <row r="5" spans="1:6" ht="35.25">
      <c r="A5" s="147"/>
      <c r="B5" s="19" t="s">
        <v>8</v>
      </c>
      <c r="C5" s="19" t="s">
        <v>8</v>
      </c>
      <c r="D5" s="19" t="s">
        <v>9</v>
      </c>
      <c r="E5" s="69" t="s">
        <v>8</v>
      </c>
      <c r="F5" s="133"/>
    </row>
    <row r="6" spans="1:6" ht="35.25">
      <c r="A6" s="148" t="s">
        <v>10</v>
      </c>
      <c r="B6" s="22"/>
      <c r="C6" s="22"/>
      <c r="D6" s="22"/>
      <c r="E6" s="23"/>
      <c r="F6" s="133"/>
    </row>
    <row r="7" spans="1:6" ht="34.5">
      <c r="A7" s="147" t="s">
        <v>11</v>
      </c>
      <c r="B7" s="24">
        <v>0</v>
      </c>
      <c r="C7" s="24">
        <v>0</v>
      </c>
      <c r="D7" s="24">
        <v>0</v>
      </c>
      <c r="E7" s="25">
        <v>0</v>
      </c>
      <c r="F7" s="133"/>
    </row>
    <row r="8" spans="1:6" ht="34.5">
      <c r="A8" s="149" t="s">
        <v>12</v>
      </c>
      <c r="B8" s="27">
        <v>0</v>
      </c>
      <c r="C8" s="27">
        <v>0</v>
      </c>
      <c r="D8" s="27">
        <v>0</v>
      </c>
      <c r="E8" s="28">
        <v>0</v>
      </c>
      <c r="F8" s="133"/>
    </row>
    <row r="9" spans="1:6" ht="34.5">
      <c r="A9" s="150" t="s">
        <v>13</v>
      </c>
      <c r="B9" s="27">
        <v>0</v>
      </c>
      <c r="C9" s="27">
        <v>0</v>
      </c>
      <c r="D9" s="27">
        <v>0</v>
      </c>
      <c r="E9" s="28">
        <v>0</v>
      </c>
      <c r="F9" s="133"/>
    </row>
    <row r="10" spans="1:6" ht="34.5">
      <c r="A10" s="151" t="s">
        <v>14</v>
      </c>
      <c r="B10" s="27">
        <v>0</v>
      </c>
      <c r="C10" s="27">
        <v>0</v>
      </c>
      <c r="D10" s="27">
        <v>0</v>
      </c>
      <c r="E10" s="28">
        <v>0</v>
      </c>
      <c r="F10" s="133"/>
    </row>
    <row r="11" spans="1:6" ht="34.5">
      <c r="A11" s="151" t="s">
        <v>15</v>
      </c>
      <c r="B11" s="27">
        <v>0</v>
      </c>
      <c r="C11" s="27">
        <v>0</v>
      </c>
      <c r="D11" s="27">
        <v>0</v>
      </c>
      <c r="E11" s="28">
        <v>0</v>
      </c>
      <c r="F11" s="133"/>
    </row>
    <row r="12" spans="1:6" s="135" customFormat="1" ht="35.25">
      <c r="A12" s="152" t="s">
        <v>16</v>
      </c>
      <c r="B12" s="32">
        <v>0</v>
      </c>
      <c r="C12" s="32">
        <v>0</v>
      </c>
      <c r="D12" s="32">
        <v>0</v>
      </c>
      <c r="E12" s="33">
        <v>0</v>
      </c>
      <c r="F12" s="134"/>
    </row>
    <row r="13" spans="1:6" s="135" customFormat="1" ht="35.25">
      <c r="A13" s="153" t="s">
        <v>17</v>
      </c>
      <c r="B13" s="32">
        <v>0</v>
      </c>
      <c r="C13" s="32">
        <v>0</v>
      </c>
      <c r="D13" s="32">
        <v>0</v>
      </c>
      <c r="E13" s="33">
        <v>0</v>
      </c>
      <c r="F13" s="134"/>
    </row>
    <row r="14" spans="1:6" ht="35.25">
      <c r="A14" s="148" t="s">
        <v>18</v>
      </c>
      <c r="B14" s="27"/>
      <c r="C14" s="27"/>
      <c r="D14" s="27"/>
      <c r="E14" s="28"/>
      <c r="F14" s="132"/>
    </row>
    <row r="15" spans="1:6" ht="35.25">
      <c r="A15" s="154" t="s">
        <v>19</v>
      </c>
      <c r="B15" s="24"/>
      <c r="C15" s="24"/>
      <c r="D15" s="24"/>
      <c r="E15" s="25"/>
      <c r="F15" s="132"/>
    </row>
    <row r="16" spans="1:6" ht="34.5">
      <c r="A16" s="147" t="s">
        <v>20</v>
      </c>
      <c r="B16" s="24">
        <v>11718097.62</v>
      </c>
      <c r="C16" s="24">
        <v>12224289</v>
      </c>
      <c r="D16" s="24">
        <v>12826716</v>
      </c>
      <c r="E16" s="24">
        <v>602427</v>
      </c>
      <c r="F16" s="132"/>
    </row>
    <row r="17" spans="1:6" ht="34.5">
      <c r="A17" s="147" t="s">
        <v>21</v>
      </c>
      <c r="B17" s="24">
        <v>3009752.6799999997</v>
      </c>
      <c r="C17" s="24">
        <v>3683888</v>
      </c>
      <c r="D17" s="24">
        <v>3828200</v>
      </c>
      <c r="E17" s="24">
        <v>144312</v>
      </c>
      <c r="F17" s="132"/>
    </row>
    <row r="18" spans="1:6" ht="34.5">
      <c r="A18" s="155" t="s">
        <v>22</v>
      </c>
      <c r="B18" s="24">
        <v>166502</v>
      </c>
      <c r="C18" s="24">
        <v>173000</v>
      </c>
      <c r="D18" s="24">
        <v>173000</v>
      </c>
      <c r="E18" s="24">
        <v>0</v>
      </c>
      <c r="F18" s="132"/>
    </row>
    <row r="19" spans="1:6" ht="34.5">
      <c r="A19" s="155" t="s">
        <v>23</v>
      </c>
      <c r="B19" s="24">
        <v>303866.11</v>
      </c>
      <c r="C19" s="24">
        <v>315000</v>
      </c>
      <c r="D19" s="24">
        <v>315000</v>
      </c>
      <c r="E19" s="24">
        <v>0</v>
      </c>
      <c r="F19" s="132"/>
    </row>
    <row r="20" spans="1:6" ht="34.5">
      <c r="A20" s="155" t="s">
        <v>24</v>
      </c>
      <c r="B20" s="24">
        <v>0</v>
      </c>
      <c r="C20" s="24">
        <v>0</v>
      </c>
      <c r="D20" s="24">
        <v>0</v>
      </c>
      <c r="E20" s="24">
        <v>0</v>
      </c>
      <c r="F20" s="132"/>
    </row>
    <row r="21" spans="1:6" ht="34.5">
      <c r="A21" s="155" t="s">
        <v>25</v>
      </c>
      <c r="B21" s="24">
        <v>0</v>
      </c>
      <c r="C21" s="24">
        <v>0</v>
      </c>
      <c r="D21" s="24">
        <v>0</v>
      </c>
      <c r="E21" s="24">
        <v>0</v>
      </c>
      <c r="F21" s="132"/>
    </row>
    <row r="22" spans="1:6" ht="34.5">
      <c r="A22" s="155" t="s">
        <v>51</v>
      </c>
      <c r="B22" s="24">
        <v>0</v>
      </c>
      <c r="C22" s="24">
        <v>0</v>
      </c>
      <c r="D22" s="24">
        <v>0</v>
      </c>
      <c r="E22" s="24">
        <v>0</v>
      </c>
      <c r="F22" s="132"/>
    </row>
    <row r="23" spans="1:6" ht="34.5">
      <c r="A23" s="155" t="s">
        <v>52</v>
      </c>
      <c r="B23" s="24">
        <v>0</v>
      </c>
      <c r="C23" s="24">
        <v>0</v>
      </c>
      <c r="D23" s="24">
        <v>0</v>
      </c>
      <c r="E23" s="24">
        <v>0</v>
      </c>
      <c r="F23" s="132"/>
    </row>
    <row r="24" spans="1:6" ht="34.5">
      <c r="A24" s="155" t="s">
        <v>26</v>
      </c>
      <c r="B24" s="24">
        <v>0</v>
      </c>
      <c r="C24" s="24">
        <v>0</v>
      </c>
      <c r="D24" s="24">
        <v>0</v>
      </c>
      <c r="E24" s="24">
        <v>0</v>
      </c>
      <c r="F24" s="132"/>
    </row>
    <row r="25" spans="1:6" ht="34.5">
      <c r="A25" s="155" t="s">
        <v>27</v>
      </c>
      <c r="B25" s="24">
        <v>0</v>
      </c>
      <c r="C25" s="24">
        <v>0</v>
      </c>
      <c r="D25" s="24">
        <v>0</v>
      </c>
      <c r="E25" s="24">
        <v>0</v>
      </c>
      <c r="F25" s="132"/>
    </row>
    <row r="26" spans="1:6" ht="34.5">
      <c r="A26" s="155" t="s">
        <v>28</v>
      </c>
      <c r="B26" s="24">
        <v>0</v>
      </c>
      <c r="C26" s="24">
        <v>0</v>
      </c>
      <c r="D26" s="24">
        <v>0</v>
      </c>
      <c r="E26" s="24">
        <v>0</v>
      </c>
      <c r="F26" s="132"/>
    </row>
    <row r="27" spans="1:6" ht="34.5">
      <c r="A27" s="155" t="s">
        <v>29</v>
      </c>
      <c r="B27" s="24">
        <v>0</v>
      </c>
      <c r="C27" s="24">
        <v>0</v>
      </c>
      <c r="D27" s="24">
        <v>0</v>
      </c>
      <c r="E27" s="24">
        <v>0</v>
      </c>
      <c r="F27" s="132"/>
    </row>
    <row r="28" spans="1:6" ht="34.5">
      <c r="A28" s="155" t="s">
        <v>30</v>
      </c>
      <c r="B28" s="24">
        <v>0</v>
      </c>
      <c r="C28" s="24">
        <v>0</v>
      </c>
      <c r="D28" s="24">
        <v>0</v>
      </c>
      <c r="E28" s="24">
        <v>0</v>
      </c>
      <c r="F28" s="132"/>
    </row>
    <row r="29" spans="1:6" ht="34.5">
      <c r="A29" s="155" t="s">
        <v>31</v>
      </c>
      <c r="B29" s="24">
        <v>1091932.7999999998</v>
      </c>
      <c r="C29" s="24">
        <v>1229020</v>
      </c>
      <c r="D29" s="24">
        <v>1229020</v>
      </c>
      <c r="E29" s="24">
        <v>0</v>
      </c>
      <c r="F29" s="132"/>
    </row>
    <row r="30" spans="1:6" s="135" customFormat="1" ht="35.25">
      <c r="A30" s="148" t="s">
        <v>32</v>
      </c>
      <c r="B30" s="32">
        <v>16290151.209999997</v>
      </c>
      <c r="C30" s="32">
        <v>17625197</v>
      </c>
      <c r="D30" s="32">
        <v>18371936</v>
      </c>
      <c r="E30" s="32">
        <v>746739</v>
      </c>
      <c r="F30" s="134"/>
    </row>
    <row r="31" spans="1:6" ht="34.5">
      <c r="A31" s="156" t="s">
        <v>33</v>
      </c>
      <c r="B31" s="24">
        <v>0</v>
      </c>
      <c r="C31" s="24">
        <v>0</v>
      </c>
      <c r="D31" s="24">
        <v>0</v>
      </c>
      <c r="E31" s="25">
        <v>0</v>
      </c>
      <c r="F31" s="133"/>
    </row>
    <row r="32" spans="1:6" ht="34.5">
      <c r="A32" s="155" t="s">
        <v>34</v>
      </c>
      <c r="B32" s="27">
        <v>306.5</v>
      </c>
      <c r="C32" s="27">
        <v>11778</v>
      </c>
      <c r="D32" s="27">
        <v>11778</v>
      </c>
      <c r="E32" s="28">
        <v>0</v>
      </c>
      <c r="F32" s="133"/>
    </row>
    <row r="33" spans="1:6" ht="34.5">
      <c r="A33" s="157" t="s">
        <v>35</v>
      </c>
      <c r="B33" s="27">
        <v>0</v>
      </c>
      <c r="C33" s="27">
        <v>0</v>
      </c>
      <c r="D33" s="27">
        <v>0</v>
      </c>
      <c r="E33" s="28">
        <v>0</v>
      </c>
      <c r="F33" s="133"/>
    </row>
    <row r="34" spans="1:6" ht="34.5">
      <c r="A34" s="150" t="s">
        <v>36</v>
      </c>
      <c r="B34" s="27">
        <v>0</v>
      </c>
      <c r="C34" s="27">
        <v>0</v>
      </c>
      <c r="D34" s="27">
        <v>0</v>
      </c>
      <c r="E34" s="28">
        <v>0</v>
      </c>
      <c r="F34" s="133"/>
    </row>
    <row r="35" spans="1:6" ht="34.5">
      <c r="A35" s="155" t="s">
        <v>37</v>
      </c>
      <c r="B35" s="27">
        <v>0</v>
      </c>
      <c r="C35" s="27">
        <v>0</v>
      </c>
      <c r="D35" s="27">
        <v>0</v>
      </c>
      <c r="E35" s="28">
        <v>0</v>
      </c>
      <c r="F35" s="133"/>
    </row>
    <row r="36" spans="1:6" ht="34.5">
      <c r="A36" s="157" t="s">
        <v>38</v>
      </c>
      <c r="B36" s="27">
        <v>164479.3</v>
      </c>
      <c r="C36" s="27">
        <v>115861</v>
      </c>
      <c r="D36" s="27">
        <v>115861</v>
      </c>
      <c r="E36" s="28">
        <v>0</v>
      </c>
      <c r="F36" s="133"/>
    </row>
    <row r="37" spans="1:6" s="135" customFormat="1" ht="35.25">
      <c r="A37" s="158" t="s">
        <v>39</v>
      </c>
      <c r="B37" s="43">
        <v>16454937.009999998</v>
      </c>
      <c r="C37" s="43">
        <v>17752836</v>
      </c>
      <c r="D37" s="43">
        <v>18499575</v>
      </c>
      <c r="E37" s="44">
        <f>E36+E35+E34+E33+E32+E31+E30</f>
        <v>746739</v>
      </c>
      <c r="F37" s="134"/>
    </row>
    <row r="38" spans="1:6" ht="35.25">
      <c r="A38" s="154" t="s">
        <v>40</v>
      </c>
      <c r="B38" s="24"/>
      <c r="C38" s="24"/>
      <c r="D38" s="24"/>
      <c r="E38" s="25"/>
      <c r="F38" s="133"/>
    </row>
    <row r="39" spans="1:6" ht="34.5">
      <c r="A39" s="147" t="s">
        <v>41</v>
      </c>
      <c r="B39" s="24">
        <v>0</v>
      </c>
      <c r="C39" s="24">
        <v>0</v>
      </c>
      <c r="D39" s="24">
        <v>0</v>
      </c>
      <c r="E39" s="25">
        <v>0</v>
      </c>
      <c r="F39" s="133"/>
    </row>
    <row r="40" spans="1:6" ht="34.5">
      <c r="A40" s="149" t="s">
        <v>42</v>
      </c>
      <c r="B40" s="46">
        <v>0</v>
      </c>
      <c r="C40" s="46">
        <v>0</v>
      </c>
      <c r="D40" s="46">
        <v>0</v>
      </c>
      <c r="E40" s="47">
        <v>0</v>
      </c>
      <c r="F40" s="133"/>
    </row>
    <row r="41" spans="1:6" ht="35.25">
      <c r="A41" s="148" t="s">
        <v>43</v>
      </c>
      <c r="B41" s="24"/>
      <c r="C41" s="24"/>
      <c r="D41" s="24"/>
      <c r="E41" s="24"/>
      <c r="F41" s="133"/>
    </row>
    <row r="42" spans="1:6" ht="34.5">
      <c r="A42" s="155" t="s">
        <v>44</v>
      </c>
      <c r="B42" s="24">
        <v>0</v>
      </c>
      <c r="C42" s="24">
        <v>0</v>
      </c>
      <c r="D42" s="24">
        <v>0</v>
      </c>
      <c r="E42" s="25">
        <v>0</v>
      </c>
      <c r="F42" s="133"/>
    </row>
    <row r="43" spans="1:6" ht="34.5">
      <c r="A43" s="149" t="s">
        <v>45</v>
      </c>
      <c r="B43" s="27">
        <v>0</v>
      </c>
      <c r="C43" s="27">
        <v>0</v>
      </c>
      <c r="D43" s="27">
        <v>0</v>
      </c>
      <c r="E43" s="28">
        <v>0</v>
      </c>
      <c r="F43" s="133"/>
    </row>
    <row r="44" spans="1:6" s="135" customFormat="1" ht="25.5" customHeight="1">
      <c r="A44" s="148" t="s">
        <v>46</v>
      </c>
      <c r="B44" s="32">
        <v>0</v>
      </c>
      <c r="C44" s="32">
        <v>0</v>
      </c>
      <c r="D44" s="32">
        <v>0</v>
      </c>
      <c r="E44" s="33">
        <v>0</v>
      </c>
      <c r="F44" s="136"/>
    </row>
    <row r="45" spans="1:6" s="135" customFormat="1" ht="25.5" customHeight="1">
      <c r="A45" s="148" t="s">
        <v>47</v>
      </c>
      <c r="B45" s="32">
        <v>0</v>
      </c>
      <c r="C45" s="32">
        <v>0</v>
      </c>
      <c r="D45" s="32">
        <v>0</v>
      </c>
      <c r="E45" s="33">
        <v>0</v>
      </c>
      <c r="F45" s="136"/>
    </row>
    <row r="46" spans="1:6" s="135" customFormat="1" ht="25.5" customHeight="1" thickBot="1">
      <c r="A46" s="159" t="s">
        <v>48</v>
      </c>
      <c r="B46" s="52">
        <v>0</v>
      </c>
      <c r="C46" s="52">
        <v>17752836</v>
      </c>
      <c r="D46" s="52">
        <v>18499575</v>
      </c>
      <c r="E46" s="53">
        <v>746739</v>
      </c>
      <c r="F46" s="136"/>
    </row>
    <row r="47" spans="1:6" ht="36" thickTop="1">
      <c r="A47" s="160"/>
      <c r="B47" s="138"/>
      <c r="C47" s="138"/>
      <c r="D47" s="138"/>
      <c r="E47" s="138"/>
      <c r="F47" s="139"/>
    </row>
    <row r="48" spans="1:6" ht="35.25">
      <c r="A48" s="160"/>
      <c r="B48" s="140"/>
      <c r="C48" s="140"/>
      <c r="D48" s="140"/>
      <c r="E48" s="140"/>
      <c r="F48" s="139"/>
    </row>
    <row r="52" spans="1:5" ht="34.5">
      <c r="A52" s="161" t="s">
        <v>49</v>
      </c>
      <c r="B52" s="143"/>
      <c r="C52" s="143"/>
      <c r="D52" s="143"/>
      <c r="E52" s="143"/>
    </row>
    <row r="53" ht="34.5">
      <c r="A53" s="161" t="s">
        <v>49</v>
      </c>
    </row>
    <row r="55" ht="34.5">
      <c r="A55" s="161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80" zoomScaleNormal="80" zoomScalePageLayoutView="0" workbookViewId="0" topLeftCell="B1">
      <selection activeCell="B7" sqref="B7:B46"/>
    </sheetView>
  </sheetViews>
  <sheetFormatPr defaultColWidth="12.421875" defaultRowHeight="15"/>
  <cols>
    <col min="1" max="1" width="117.7109375" style="125" customWidth="1"/>
    <col min="2" max="5" width="39.57421875" style="127" customWidth="1"/>
    <col min="6" max="6" width="21.57421875" style="125" customWidth="1"/>
    <col min="7" max="7" width="16.7109375" style="125" customWidth="1"/>
    <col min="8" max="16384" width="12.421875" style="125" customWidth="1"/>
  </cols>
  <sheetData>
    <row r="1" spans="1:12" ht="35.25">
      <c r="A1" s="120" t="s">
        <v>0</v>
      </c>
      <c r="C1" s="121" t="s">
        <v>1</v>
      </c>
      <c r="D1" s="124" t="s">
        <v>66</v>
      </c>
      <c r="E1" s="123"/>
      <c r="F1" s="132"/>
      <c r="G1" s="126"/>
      <c r="H1" s="126"/>
      <c r="I1" s="126"/>
      <c r="J1" s="126"/>
      <c r="K1" s="126"/>
      <c r="L1" s="126"/>
    </row>
    <row r="2" spans="1:12" ht="35.25">
      <c r="A2" s="120" t="s">
        <v>2</v>
      </c>
      <c r="F2" s="128"/>
      <c r="G2" s="128"/>
      <c r="H2" s="128"/>
      <c r="I2" s="128"/>
      <c r="J2" s="128"/>
      <c r="K2" s="128"/>
      <c r="L2" s="128"/>
    </row>
    <row r="3" spans="1:12" ht="36" thickBot="1">
      <c r="A3" s="129" t="s">
        <v>3</v>
      </c>
      <c r="B3" s="130"/>
      <c r="C3" s="130"/>
      <c r="D3" s="130"/>
      <c r="E3" s="130"/>
      <c r="F3" s="126"/>
      <c r="G3" s="126"/>
      <c r="H3" s="126"/>
      <c r="I3" s="126"/>
      <c r="J3" s="126"/>
      <c r="K3" s="126"/>
      <c r="L3" s="126"/>
    </row>
    <row r="4" spans="1:12" ht="36" thickTop="1">
      <c r="A4" s="12" t="s">
        <v>4</v>
      </c>
      <c r="B4" s="13" t="s">
        <v>60</v>
      </c>
      <c r="C4" s="13" t="s">
        <v>6</v>
      </c>
      <c r="D4" s="13" t="s">
        <v>6</v>
      </c>
      <c r="E4" s="14" t="s">
        <v>7</v>
      </c>
      <c r="F4" s="131"/>
      <c r="G4" s="132"/>
      <c r="H4" s="132"/>
      <c r="I4" s="132"/>
      <c r="J4" s="132"/>
      <c r="K4" s="132"/>
      <c r="L4" s="132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133"/>
    </row>
    <row r="6" spans="1:6" ht="35.25">
      <c r="A6" s="21" t="s">
        <v>10</v>
      </c>
      <c r="B6" s="22"/>
      <c r="C6" s="22"/>
      <c r="D6" s="22"/>
      <c r="E6" s="23"/>
      <c r="F6" s="133"/>
    </row>
    <row r="7" spans="1:6" ht="34.5">
      <c r="A7" s="18" t="s">
        <v>11</v>
      </c>
      <c r="B7" s="24">
        <v>37217884</v>
      </c>
      <c r="C7" s="24">
        <v>52592638</v>
      </c>
      <c r="D7" s="24">
        <v>8025000</v>
      </c>
      <c r="E7" s="25">
        <v>-44567638</v>
      </c>
      <c r="F7" s="133"/>
    </row>
    <row r="8" spans="1:6" ht="34.5">
      <c r="A8" s="26" t="s">
        <v>12</v>
      </c>
      <c r="B8" s="27">
        <v>118087115.16</v>
      </c>
      <c r="C8" s="27">
        <v>160158279</v>
      </c>
      <c r="D8" s="27">
        <v>66302883</v>
      </c>
      <c r="E8" s="28">
        <v>-93855396</v>
      </c>
      <c r="F8" s="133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133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133"/>
    </row>
    <row r="11" spans="1:6" ht="34.5">
      <c r="A11" s="30" t="s">
        <v>15</v>
      </c>
      <c r="B11" s="27">
        <v>20691575.8</v>
      </c>
      <c r="C11" s="27">
        <v>13559796</v>
      </c>
      <c r="D11" s="27">
        <v>1896127</v>
      </c>
      <c r="E11" s="28">
        <v>-11663669</v>
      </c>
      <c r="F11" s="133"/>
    </row>
    <row r="12" spans="1:6" s="135" customFormat="1" ht="35.25">
      <c r="A12" s="31" t="s">
        <v>16</v>
      </c>
      <c r="B12" s="32">
        <v>175996574.96</v>
      </c>
      <c r="C12" s="32">
        <v>226310713</v>
      </c>
      <c r="D12" s="32">
        <v>76224010</v>
      </c>
      <c r="E12" s="33">
        <v>-150086703</v>
      </c>
      <c r="F12" s="134"/>
    </row>
    <row r="13" spans="1:6" s="1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134"/>
    </row>
    <row r="14" spans="1:6" ht="35.25">
      <c r="A14" s="21" t="s">
        <v>18</v>
      </c>
      <c r="B14" s="27"/>
      <c r="C14" s="27"/>
      <c r="D14" s="27"/>
      <c r="E14" s="28"/>
      <c r="F14" s="132"/>
    </row>
    <row r="15" spans="1:6" ht="35.25">
      <c r="A15" s="38" t="s">
        <v>19</v>
      </c>
      <c r="B15" s="24"/>
      <c r="C15" s="24"/>
      <c r="D15" s="24"/>
      <c r="E15" s="25"/>
      <c r="F15" s="132"/>
    </row>
    <row r="16" spans="1:6" ht="34.5">
      <c r="A16" s="18" t="s">
        <v>20</v>
      </c>
      <c r="B16" s="24">
        <v>11486651.59</v>
      </c>
      <c r="C16" s="24">
        <v>11785152</v>
      </c>
      <c r="D16" s="24">
        <v>13012727</v>
      </c>
      <c r="E16" s="24">
        <v>1227575</v>
      </c>
      <c r="F16" s="132"/>
    </row>
    <row r="17" spans="1:6" ht="34.5">
      <c r="A17" s="18" t="s">
        <v>21</v>
      </c>
      <c r="B17" s="24">
        <v>444251.08</v>
      </c>
      <c r="C17" s="24">
        <v>164604</v>
      </c>
      <c r="D17" s="24">
        <v>416604</v>
      </c>
      <c r="E17" s="24">
        <v>252000</v>
      </c>
      <c r="F17" s="132"/>
    </row>
    <row r="18" spans="1:6" ht="34.5">
      <c r="A18" s="39" t="s">
        <v>22</v>
      </c>
      <c r="B18" s="24">
        <v>88220.19</v>
      </c>
      <c r="C18" s="24">
        <v>79230</v>
      </c>
      <c r="D18" s="24">
        <v>102230</v>
      </c>
      <c r="E18" s="24">
        <v>23000</v>
      </c>
      <c r="F18" s="132"/>
    </row>
    <row r="19" spans="1:6" ht="34.5">
      <c r="A19" s="39" t="s">
        <v>23</v>
      </c>
      <c r="B19" s="24">
        <v>253068.14</v>
      </c>
      <c r="C19" s="24">
        <v>243205</v>
      </c>
      <c r="D19" s="24">
        <v>272205</v>
      </c>
      <c r="E19" s="24">
        <v>29000</v>
      </c>
      <c r="F19" s="132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132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132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132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132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132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132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132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132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132"/>
    </row>
    <row r="29" spans="1:6" ht="34.5">
      <c r="A29" s="39" t="s">
        <v>31</v>
      </c>
      <c r="B29" s="24">
        <v>0</v>
      </c>
      <c r="C29" s="24">
        <v>0</v>
      </c>
      <c r="D29" s="24">
        <v>0</v>
      </c>
      <c r="E29" s="24">
        <v>0</v>
      </c>
      <c r="F29" s="132"/>
    </row>
    <row r="30" spans="1:6" s="135" customFormat="1" ht="35.25">
      <c r="A30" s="21" t="s">
        <v>32</v>
      </c>
      <c r="B30" s="32">
        <v>12272191</v>
      </c>
      <c r="C30" s="32">
        <v>12272191</v>
      </c>
      <c r="D30" s="32">
        <v>13803766</v>
      </c>
      <c r="E30" s="32">
        <v>1531575</v>
      </c>
      <c r="F30" s="134"/>
    </row>
    <row r="31" spans="1:6" ht="34.5">
      <c r="A31" s="40" t="s">
        <v>33</v>
      </c>
      <c r="B31" s="24">
        <v>74618709.15</v>
      </c>
      <c r="C31" s="24">
        <v>45487517</v>
      </c>
      <c r="D31" s="24">
        <v>11061295</v>
      </c>
      <c r="E31" s="25">
        <v>-34426222</v>
      </c>
      <c r="F31" s="133"/>
    </row>
    <row r="32" spans="1:6" ht="34.5">
      <c r="A32" s="39" t="s">
        <v>34</v>
      </c>
      <c r="B32" s="27">
        <v>0</v>
      </c>
      <c r="C32" s="27">
        <v>20400</v>
      </c>
      <c r="D32" s="27">
        <v>20400</v>
      </c>
      <c r="E32" s="28">
        <v>0</v>
      </c>
      <c r="F32" s="133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133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133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133"/>
    </row>
    <row r="36" spans="1:6" ht="34.5">
      <c r="A36" s="41" t="s">
        <v>38</v>
      </c>
      <c r="B36" s="27">
        <v>117073</v>
      </c>
      <c r="C36" s="27">
        <v>32616562</v>
      </c>
      <c r="D36" s="27">
        <v>50515299</v>
      </c>
      <c r="E36" s="28">
        <v>17898737</v>
      </c>
      <c r="F36" s="133"/>
    </row>
    <row r="37" spans="1:6" s="135" customFormat="1" ht="35.25">
      <c r="A37" s="42" t="s">
        <v>39</v>
      </c>
      <c r="B37" s="43">
        <v>87007973.15</v>
      </c>
      <c r="C37" s="43">
        <v>90396670</v>
      </c>
      <c r="D37" s="43">
        <v>75400760</v>
      </c>
      <c r="E37" s="44">
        <f>E36+E35+E34+E33+E32+E31+E30</f>
        <v>-14995910</v>
      </c>
      <c r="F37" s="134"/>
    </row>
    <row r="38" spans="1:6" ht="35.25">
      <c r="A38" s="38" t="s">
        <v>40</v>
      </c>
      <c r="B38" s="24"/>
      <c r="C38" s="24"/>
      <c r="D38" s="24"/>
      <c r="E38" s="25"/>
      <c r="F38" s="133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133"/>
    </row>
    <row r="40" spans="1:6" ht="34.5">
      <c r="A40" s="26" t="s">
        <v>42</v>
      </c>
      <c r="B40" s="46">
        <v>58724160</v>
      </c>
      <c r="C40" s="46">
        <v>58724160</v>
      </c>
      <c r="D40" s="46">
        <v>14681040</v>
      </c>
      <c r="E40" s="47">
        <v>-44043120</v>
      </c>
      <c r="F40" s="133"/>
    </row>
    <row r="41" spans="1:6" ht="35.25">
      <c r="A41" s="48" t="s">
        <v>43</v>
      </c>
      <c r="B41" s="24"/>
      <c r="C41" s="24"/>
      <c r="D41" s="24"/>
      <c r="E41" s="24"/>
      <c r="F41" s="133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133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133"/>
    </row>
    <row r="44" spans="1:6" s="135" customFormat="1" ht="35.25">
      <c r="A44" s="21" t="s">
        <v>46</v>
      </c>
      <c r="B44" s="32">
        <v>58724160</v>
      </c>
      <c r="C44" s="32">
        <v>58724160</v>
      </c>
      <c r="D44" s="32">
        <v>14681040</v>
      </c>
      <c r="E44" s="33">
        <v>-44043120</v>
      </c>
      <c r="F44" s="136"/>
    </row>
    <row r="45" spans="1:6" s="135" customFormat="1" ht="35.2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136"/>
    </row>
    <row r="46" spans="1:6" s="135" customFormat="1" ht="36" thickBot="1">
      <c r="A46" s="51" t="s">
        <v>48</v>
      </c>
      <c r="B46" s="52">
        <v>321728708.11</v>
      </c>
      <c r="C46" s="52">
        <v>375431543</v>
      </c>
      <c r="D46" s="52">
        <v>166305810</v>
      </c>
      <c r="E46" s="53">
        <v>-209125733</v>
      </c>
      <c r="F46" s="136"/>
    </row>
    <row r="47" spans="1:6" ht="36" hidden="1" thickTop="1">
      <c r="A47" s="162" t="s">
        <v>67</v>
      </c>
      <c r="B47" s="138"/>
      <c r="C47" s="138"/>
      <c r="D47" s="138"/>
      <c r="E47" s="138"/>
      <c r="F47" s="139"/>
    </row>
    <row r="48" spans="1:6" ht="36" thickTop="1">
      <c r="A48" s="134"/>
      <c r="B48" s="140"/>
      <c r="C48" s="140"/>
      <c r="D48" s="140"/>
      <c r="E48" s="140"/>
      <c r="F48" s="139"/>
    </row>
    <row r="49" ht="34.5">
      <c r="A49" s="139"/>
    </row>
    <row r="50" ht="34.5">
      <c r="A50" s="141"/>
    </row>
    <row r="51" ht="34.5">
      <c r="A51" s="142"/>
    </row>
    <row r="52" spans="1:5" ht="34.5">
      <c r="A52" s="142" t="s">
        <v>49</v>
      </c>
      <c r="B52" s="143"/>
      <c r="C52" s="143"/>
      <c r="D52" s="143"/>
      <c r="E52" s="143"/>
    </row>
    <row r="53" ht="34.5">
      <c r="A53" s="142" t="s">
        <v>49</v>
      </c>
    </row>
    <row r="55" ht="34.5">
      <c r="A55" s="142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1">
      <selection activeCell="B7" sqref="B7:B46"/>
    </sheetView>
  </sheetViews>
  <sheetFormatPr defaultColWidth="135.140625" defaultRowHeight="15"/>
  <cols>
    <col min="1" max="1" width="117.7109375" style="125" customWidth="1"/>
    <col min="2" max="5" width="39.57421875" style="127" customWidth="1"/>
    <col min="6" max="16384" width="135.140625" style="125" customWidth="1"/>
  </cols>
  <sheetData>
    <row r="1" spans="1:12" ht="35.25">
      <c r="A1" s="120" t="s">
        <v>0</v>
      </c>
      <c r="B1" s="121" t="s">
        <v>1</v>
      </c>
      <c r="C1" s="122" t="s">
        <v>65</v>
      </c>
      <c r="D1" s="163"/>
      <c r="E1" s="125"/>
      <c r="F1" s="132"/>
      <c r="G1" s="126"/>
      <c r="H1" s="126"/>
      <c r="I1" s="126"/>
      <c r="J1" s="126"/>
      <c r="K1" s="126"/>
      <c r="L1" s="126"/>
    </row>
    <row r="2" spans="1:12" ht="35.25">
      <c r="A2" s="120" t="s">
        <v>2</v>
      </c>
      <c r="F2" s="128"/>
      <c r="G2" s="128"/>
      <c r="H2" s="128"/>
      <c r="I2" s="128"/>
      <c r="J2" s="128"/>
      <c r="K2" s="128"/>
      <c r="L2" s="128"/>
    </row>
    <row r="3" spans="1:12" ht="36" thickBot="1">
      <c r="A3" s="129" t="s">
        <v>3</v>
      </c>
      <c r="B3" s="130"/>
      <c r="C3" s="130"/>
      <c r="D3" s="130"/>
      <c r="E3" s="130"/>
      <c r="F3" s="126"/>
      <c r="G3" s="126"/>
      <c r="H3" s="126"/>
      <c r="I3" s="126"/>
      <c r="J3" s="126"/>
      <c r="K3" s="126"/>
      <c r="L3" s="126"/>
    </row>
    <row r="4" spans="1:12" ht="36" thickTop="1">
      <c r="A4" s="12" t="s">
        <v>4</v>
      </c>
      <c r="B4" s="13" t="s">
        <v>60</v>
      </c>
      <c r="C4" s="13" t="s">
        <v>6</v>
      </c>
      <c r="D4" s="13" t="s">
        <v>6</v>
      </c>
      <c r="E4" s="14" t="s">
        <v>7</v>
      </c>
      <c r="F4" s="131"/>
      <c r="G4" s="132"/>
      <c r="H4" s="132"/>
      <c r="I4" s="132"/>
      <c r="J4" s="132"/>
      <c r="K4" s="132"/>
      <c r="L4" s="132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133"/>
    </row>
    <row r="6" spans="1:6" ht="35.25">
      <c r="A6" s="21" t="s">
        <v>10</v>
      </c>
      <c r="B6" s="22"/>
      <c r="C6" s="22"/>
      <c r="D6" s="22"/>
      <c r="E6" s="23"/>
      <c r="F6" s="133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133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133"/>
    </row>
    <row r="9" spans="1:6" ht="34.5">
      <c r="A9" s="29" t="s">
        <v>13</v>
      </c>
      <c r="B9" s="27">
        <v>30682857</v>
      </c>
      <c r="C9" s="27">
        <v>38169464</v>
      </c>
      <c r="D9" s="27">
        <v>0</v>
      </c>
      <c r="E9" s="28">
        <v>-38169464</v>
      </c>
      <c r="F9" s="133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133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133"/>
    </row>
    <row r="12" spans="1:6" s="135" customFormat="1" ht="35.25">
      <c r="A12" s="31" t="s">
        <v>16</v>
      </c>
      <c r="B12" s="32">
        <v>30682857</v>
      </c>
      <c r="C12" s="32">
        <v>38169464</v>
      </c>
      <c r="D12" s="32">
        <v>0</v>
      </c>
      <c r="E12" s="33">
        <v>-38169464</v>
      </c>
      <c r="F12" s="134"/>
    </row>
    <row r="13" spans="1:6" s="1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134"/>
    </row>
    <row r="14" spans="1:6" ht="35.25">
      <c r="A14" s="21" t="s">
        <v>18</v>
      </c>
      <c r="B14" s="27"/>
      <c r="C14" s="27"/>
      <c r="D14" s="27"/>
      <c r="E14" s="28"/>
      <c r="F14" s="132"/>
    </row>
    <row r="15" spans="1:6" ht="35.25">
      <c r="A15" s="38" t="s">
        <v>19</v>
      </c>
      <c r="B15" s="24"/>
      <c r="C15" s="24"/>
      <c r="D15" s="24"/>
      <c r="E15" s="25"/>
      <c r="F15" s="132"/>
    </row>
    <row r="16" spans="1:6" ht="34.5">
      <c r="A16" s="18" t="s">
        <v>20</v>
      </c>
      <c r="B16" s="24">
        <v>29601375.87</v>
      </c>
      <c r="C16" s="24">
        <v>30283709</v>
      </c>
      <c r="D16" s="24">
        <v>33854891</v>
      </c>
      <c r="E16" s="24">
        <v>3571182</v>
      </c>
      <c r="F16" s="132"/>
    </row>
    <row r="17" spans="1:6" ht="34.5">
      <c r="A17" s="18" t="s">
        <v>21</v>
      </c>
      <c r="B17" s="24">
        <v>2129062.63</v>
      </c>
      <c r="C17" s="24">
        <v>1673544</v>
      </c>
      <c r="D17" s="24">
        <v>2842545</v>
      </c>
      <c r="E17" s="24">
        <v>1169001</v>
      </c>
      <c r="F17" s="132"/>
    </row>
    <row r="18" spans="1:6" ht="34.5">
      <c r="A18" s="39" t="s">
        <v>22</v>
      </c>
      <c r="B18" s="24">
        <v>742988.97</v>
      </c>
      <c r="C18" s="24">
        <v>743456</v>
      </c>
      <c r="D18" s="24">
        <v>745690</v>
      </c>
      <c r="E18" s="24">
        <v>2234</v>
      </c>
      <c r="F18" s="132"/>
    </row>
    <row r="19" spans="1:6" ht="34.5">
      <c r="A19" s="39" t="s">
        <v>23</v>
      </c>
      <c r="B19" s="24">
        <v>722278.17</v>
      </c>
      <c r="C19" s="24">
        <v>730734</v>
      </c>
      <c r="D19" s="24">
        <v>723876</v>
      </c>
      <c r="E19" s="24">
        <v>-6858</v>
      </c>
      <c r="F19" s="132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132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132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132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132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132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132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132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132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132"/>
    </row>
    <row r="29" spans="1:6" ht="34.5">
      <c r="A29" s="39" t="s">
        <v>31</v>
      </c>
      <c r="B29" s="24">
        <v>268807</v>
      </c>
      <c r="C29" s="24">
        <v>240806</v>
      </c>
      <c r="D29" s="24">
        <v>266324</v>
      </c>
      <c r="E29" s="24">
        <v>25518</v>
      </c>
      <c r="F29" s="132"/>
    </row>
    <row r="30" spans="1:6" s="135" customFormat="1" ht="35.25">
      <c r="A30" s="21" t="s">
        <v>32</v>
      </c>
      <c r="B30" s="32">
        <v>33464512.64</v>
      </c>
      <c r="C30" s="32">
        <v>33672249</v>
      </c>
      <c r="D30" s="32">
        <v>38433326</v>
      </c>
      <c r="E30" s="32">
        <v>4761077</v>
      </c>
      <c r="F30" s="1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133"/>
    </row>
    <row r="32" spans="1:6" ht="34.5">
      <c r="A32" s="39" t="s">
        <v>34</v>
      </c>
      <c r="B32" s="27">
        <v>1217407.32</v>
      </c>
      <c r="C32" s="27">
        <v>1183364</v>
      </c>
      <c r="D32" s="27">
        <v>1183364</v>
      </c>
      <c r="E32" s="28">
        <v>0</v>
      </c>
      <c r="F32" s="133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133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133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133"/>
    </row>
    <row r="36" spans="1:6" ht="34.5">
      <c r="A36" s="41" t="s">
        <v>38</v>
      </c>
      <c r="B36" s="27">
        <v>336081.28</v>
      </c>
      <c r="C36" s="27">
        <v>199791</v>
      </c>
      <c r="D36" s="27">
        <v>38369255</v>
      </c>
      <c r="E36" s="28">
        <v>38169464</v>
      </c>
      <c r="F36" s="133"/>
    </row>
    <row r="37" spans="1:6" s="135" customFormat="1" ht="35.25">
      <c r="A37" s="42" t="s">
        <v>39</v>
      </c>
      <c r="B37" s="43">
        <v>35018001.24</v>
      </c>
      <c r="C37" s="43">
        <v>35055404</v>
      </c>
      <c r="D37" s="43">
        <v>77985945</v>
      </c>
      <c r="E37" s="44">
        <f>E36+E35+E34+E33+E32+E31+E30</f>
        <v>42930541</v>
      </c>
      <c r="F37" s="134"/>
    </row>
    <row r="38" spans="1:6" ht="35.25">
      <c r="A38" s="38" t="s">
        <v>40</v>
      </c>
      <c r="B38" s="24"/>
      <c r="C38" s="24"/>
      <c r="D38" s="24"/>
      <c r="E38" s="25"/>
      <c r="F38" s="133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133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133"/>
    </row>
    <row r="41" spans="1:6" ht="35.25">
      <c r="A41" s="48" t="s">
        <v>43</v>
      </c>
      <c r="B41" s="24"/>
      <c r="C41" s="24"/>
      <c r="D41" s="24"/>
      <c r="E41" s="24"/>
      <c r="F41" s="133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133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133"/>
    </row>
    <row r="44" spans="1:6" s="135" customFormat="1" ht="35.2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136"/>
    </row>
    <row r="45" spans="1:6" s="135" customFormat="1" ht="35.2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136"/>
    </row>
    <row r="46" spans="1:6" s="135" customFormat="1" ht="36" thickBot="1">
      <c r="A46" s="51" t="s">
        <v>48</v>
      </c>
      <c r="B46" s="52">
        <v>65700858.24</v>
      </c>
      <c r="C46" s="52">
        <v>73224868</v>
      </c>
      <c r="D46" s="52">
        <v>77985945</v>
      </c>
      <c r="E46" s="53">
        <v>4761077</v>
      </c>
      <c r="F46" s="136"/>
    </row>
    <row r="47" spans="1:6" ht="36" thickTop="1">
      <c r="A47" s="137"/>
      <c r="B47" s="138"/>
      <c r="C47" s="138"/>
      <c r="D47" s="138"/>
      <c r="E47" s="138"/>
      <c r="F47" s="139"/>
    </row>
    <row r="48" spans="1:6" ht="35.25">
      <c r="A48" s="134"/>
      <c r="B48" s="140"/>
      <c r="C48" s="140"/>
      <c r="D48" s="140"/>
      <c r="E48" s="140"/>
      <c r="F48" s="139"/>
    </row>
    <row r="49" ht="34.5">
      <c r="A49" s="139"/>
    </row>
    <row r="50" ht="34.5">
      <c r="A50" s="141"/>
    </row>
    <row r="51" ht="34.5">
      <c r="A51" s="142"/>
    </row>
    <row r="52" spans="1:5" ht="34.5">
      <c r="A52" s="142" t="s">
        <v>49</v>
      </c>
      <c r="B52" s="143"/>
      <c r="C52" s="143"/>
      <c r="D52" s="143"/>
      <c r="E52" s="143"/>
    </row>
    <row r="53" ht="34.5">
      <c r="A53" s="142" t="s">
        <v>49</v>
      </c>
    </row>
    <row r="55" ht="34.5">
      <c r="A55" s="142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34">
      <selection activeCell="B7" sqref="B7:B46"/>
    </sheetView>
  </sheetViews>
  <sheetFormatPr defaultColWidth="12.421875" defaultRowHeight="15"/>
  <cols>
    <col min="1" max="1" width="117.7109375" style="125" customWidth="1"/>
    <col min="2" max="5" width="39.57421875" style="127" customWidth="1"/>
    <col min="6" max="6" width="21.57421875" style="125" customWidth="1"/>
    <col min="7" max="7" width="16.7109375" style="125" customWidth="1"/>
    <col min="8" max="16384" width="12.421875" style="125" customWidth="1"/>
  </cols>
  <sheetData>
    <row r="1" spans="1:12" ht="35.25">
      <c r="A1" s="120" t="s">
        <v>0</v>
      </c>
      <c r="C1" s="121" t="s">
        <v>1</v>
      </c>
      <c r="D1" s="122" t="s">
        <v>61</v>
      </c>
      <c r="E1" s="123"/>
      <c r="F1" s="132"/>
      <c r="G1" s="126"/>
      <c r="H1" s="126"/>
      <c r="I1" s="126"/>
      <c r="J1" s="126"/>
      <c r="K1" s="126"/>
      <c r="L1" s="126"/>
    </row>
    <row r="2" spans="1:12" ht="35.25">
      <c r="A2" s="120" t="s">
        <v>2</v>
      </c>
      <c r="F2" s="128"/>
      <c r="G2" s="128"/>
      <c r="H2" s="128"/>
      <c r="I2" s="128"/>
      <c r="J2" s="128"/>
      <c r="K2" s="128"/>
      <c r="L2" s="128"/>
    </row>
    <row r="3" spans="1:12" ht="36" thickBot="1">
      <c r="A3" s="129" t="s">
        <v>3</v>
      </c>
      <c r="B3" s="130"/>
      <c r="C3" s="130"/>
      <c r="D3" s="130"/>
      <c r="E3" s="130"/>
      <c r="F3" s="126"/>
      <c r="G3" s="126"/>
      <c r="H3" s="126"/>
      <c r="I3" s="126"/>
      <c r="J3" s="126"/>
      <c r="K3" s="126"/>
      <c r="L3" s="126"/>
    </row>
    <row r="4" spans="1:12" ht="36" thickTop="1">
      <c r="A4" s="12" t="s">
        <v>4</v>
      </c>
      <c r="B4" s="13" t="s">
        <v>60</v>
      </c>
      <c r="C4" s="13" t="s">
        <v>6</v>
      </c>
      <c r="D4" s="13" t="s">
        <v>6</v>
      </c>
      <c r="E4" s="14" t="s">
        <v>7</v>
      </c>
      <c r="F4" s="131"/>
      <c r="G4" s="132"/>
      <c r="H4" s="132"/>
      <c r="I4" s="132"/>
      <c r="J4" s="132"/>
      <c r="K4" s="132"/>
      <c r="L4" s="132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133"/>
    </row>
    <row r="6" spans="1:6" ht="35.25">
      <c r="A6" s="21" t="s">
        <v>10</v>
      </c>
      <c r="B6" s="22"/>
      <c r="C6" s="22"/>
      <c r="D6" s="22"/>
      <c r="E6" s="23"/>
      <c r="F6" s="133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133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133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133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133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133"/>
    </row>
    <row r="12" spans="1:6" s="1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134"/>
    </row>
    <row r="13" spans="1:6" s="1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134"/>
    </row>
    <row r="14" spans="1:6" ht="35.25">
      <c r="A14" s="21" t="s">
        <v>18</v>
      </c>
      <c r="B14" s="27"/>
      <c r="C14" s="27"/>
      <c r="D14" s="27"/>
      <c r="E14" s="28"/>
      <c r="F14" s="132"/>
    </row>
    <row r="15" spans="1:6" ht="35.25">
      <c r="A15" s="38" t="s">
        <v>19</v>
      </c>
      <c r="B15" s="24"/>
      <c r="C15" s="24"/>
      <c r="D15" s="24"/>
      <c r="E15" s="25"/>
      <c r="F15" s="132"/>
    </row>
    <row r="16" spans="1:6" ht="34.5">
      <c r="A16" s="18" t="s">
        <v>20</v>
      </c>
      <c r="B16" s="24">
        <v>0</v>
      </c>
      <c r="C16" s="24">
        <v>0</v>
      </c>
      <c r="D16" s="24">
        <v>0</v>
      </c>
      <c r="E16" s="24">
        <v>0</v>
      </c>
      <c r="F16" s="132"/>
    </row>
    <row r="17" spans="1:6" ht="34.5">
      <c r="A17" s="18" t="s">
        <v>21</v>
      </c>
      <c r="B17" s="24">
        <v>0</v>
      </c>
      <c r="C17" s="24">
        <v>0</v>
      </c>
      <c r="D17" s="24">
        <v>0</v>
      </c>
      <c r="E17" s="24">
        <v>0</v>
      </c>
      <c r="F17" s="132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132"/>
    </row>
    <row r="19" spans="1:6" ht="34.5">
      <c r="A19" s="39" t="s">
        <v>23</v>
      </c>
      <c r="B19" s="24">
        <v>0</v>
      </c>
      <c r="C19" s="24">
        <v>0</v>
      </c>
      <c r="D19" s="24">
        <v>0</v>
      </c>
      <c r="E19" s="24">
        <v>0</v>
      </c>
      <c r="F19" s="132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132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132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132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132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132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132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132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132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132"/>
    </row>
    <row r="29" spans="1:6" ht="34.5">
      <c r="A29" s="39" t="s">
        <v>31</v>
      </c>
      <c r="B29" s="24">
        <v>0</v>
      </c>
      <c r="C29" s="24">
        <v>0</v>
      </c>
      <c r="D29" s="24">
        <v>0</v>
      </c>
      <c r="E29" s="24">
        <v>0</v>
      </c>
      <c r="F29" s="132"/>
    </row>
    <row r="30" spans="1:6" s="135" customFormat="1" ht="35.25">
      <c r="A30" s="21" t="s">
        <v>32</v>
      </c>
      <c r="B30" s="32">
        <v>0</v>
      </c>
      <c r="C30" s="32">
        <v>0</v>
      </c>
      <c r="D30" s="32">
        <v>0</v>
      </c>
      <c r="E30" s="32">
        <v>0</v>
      </c>
      <c r="F30" s="1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133"/>
    </row>
    <row r="32" spans="1:6" ht="34.5">
      <c r="A32" s="39" t="s">
        <v>34</v>
      </c>
      <c r="B32" s="27">
        <v>5289815</v>
      </c>
      <c r="C32" s="27">
        <v>5365000</v>
      </c>
      <c r="D32" s="27">
        <v>5321731</v>
      </c>
      <c r="E32" s="28">
        <v>-43269</v>
      </c>
      <c r="F32" s="133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133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133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133"/>
    </row>
    <row r="36" spans="1:6" ht="34.5">
      <c r="A36" s="41" t="s">
        <v>38</v>
      </c>
      <c r="B36" s="27">
        <v>373620</v>
      </c>
      <c r="C36" s="27">
        <v>1439013</v>
      </c>
      <c r="D36" s="27">
        <v>1486236</v>
      </c>
      <c r="E36" s="28">
        <v>47223</v>
      </c>
      <c r="F36" s="133"/>
    </row>
    <row r="37" spans="1:6" s="135" customFormat="1" ht="35.25">
      <c r="A37" s="42" t="s">
        <v>39</v>
      </c>
      <c r="B37" s="43">
        <v>5663435</v>
      </c>
      <c r="C37" s="43">
        <v>6804013</v>
      </c>
      <c r="D37" s="43">
        <v>6807967</v>
      </c>
      <c r="E37" s="44">
        <f>E36+E35+E34+E33+E32+E31+E30</f>
        <v>3954</v>
      </c>
      <c r="F37" s="134"/>
    </row>
    <row r="38" spans="1:6" ht="35.25">
      <c r="A38" s="38" t="s">
        <v>40</v>
      </c>
      <c r="B38" s="24"/>
      <c r="C38" s="24"/>
      <c r="D38" s="24"/>
      <c r="E38" s="25"/>
      <c r="F38" s="133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133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133"/>
    </row>
    <row r="41" spans="1:6" ht="35.25">
      <c r="A41" s="48" t="s">
        <v>43</v>
      </c>
      <c r="B41" s="24"/>
      <c r="C41" s="24"/>
      <c r="D41" s="24"/>
      <c r="E41" s="24"/>
      <c r="F41" s="133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133"/>
    </row>
    <row r="43" spans="1:6" ht="34.5">
      <c r="A43" s="26" t="s">
        <v>45</v>
      </c>
      <c r="B43" s="27">
        <v>14878315.28</v>
      </c>
      <c r="C43" s="27">
        <v>14878315</v>
      </c>
      <c r="D43" s="27">
        <v>13018275</v>
      </c>
      <c r="E43" s="28">
        <v>-1860040</v>
      </c>
      <c r="F43" s="133"/>
    </row>
    <row r="44" spans="1:6" s="135" customFormat="1" ht="35.25">
      <c r="A44" s="21" t="s">
        <v>46</v>
      </c>
      <c r="B44" s="32">
        <v>14878315.28</v>
      </c>
      <c r="C44" s="32">
        <v>14878315</v>
      </c>
      <c r="D44" s="32">
        <v>13018275</v>
      </c>
      <c r="E44" s="33">
        <v>-1860040</v>
      </c>
      <c r="F44" s="136"/>
    </row>
    <row r="45" spans="1:6" s="135" customFormat="1" ht="35.2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136"/>
    </row>
    <row r="46" spans="1:6" s="135" customFormat="1" ht="36" thickBot="1">
      <c r="A46" s="51" t="s">
        <v>48</v>
      </c>
      <c r="B46" s="52">
        <v>20541750.28</v>
      </c>
      <c r="C46" s="52">
        <v>21682328</v>
      </c>
      <c r="D46" s="52">
        <v>19826242</v>
      </c>
      <c r="E46" s="53">
        <v>-1856086</v>
      </c>
      <c r="F46" s="136"/>
    </row>
    <row r="47" spans="1:6" ht="36" thickTop="1">
      <c r="A47" s="137"/>
      <c r="B47" s="138"/>
      <c r="C47" s="138"/>
      <c r="D47" s="138"/>
      <c r="E47" s="138"/>
      <c r="F47" s="139"/>
    </row>
    <row r="48" spans="1:6" ht="35.25">
      <c r="A48" s="134"/>
      <c r="B48" s="140"/>
      <c r="C48" s="140"/>
      <c r="D48" s="140"/>
      <c r="E48" s="140"/>
      <c r="F48" s="139"/>
    </row>
    <row r="49" ht="34.5">
      <c r="A49" s="139"/>
    </row>
    <row r="50" ht="34.5">
      <c r="A50" s="141"/>
    </row>
    <row r="51" ht="34.5">
      <c r="A51" s="142"/>
    </row>
    <row r="52" spans="1:5" ht="34.5">
      <c r="A52" s="142" t="s">
        <v>49</v>
      </c>
      <c r="B52" s="143"/>
      <c r="C52" s="143"/>
      <c r="D52" s="143"/>
      <c r="E52" s="143"/>
    </row>
    <row r="53" ht="34.5">
      <c r="A53" s="142" t="s">
        <v>49</v>
      </c>
    </row>
    <row r="55" ht="34.5">
      <c r="A55" s="142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80" zoomScaleNormal="80" zoomScalePageLayoutView="0" workbookViewId="0" topLeftCell="A10">
      <selection activeCell="B7" sqref="B7:B46"/>
    </sheetView>
  </sheetViews>
  <sheetFormatPr defaultColWidth="12.421875" defaultRowHeight="15"/>
  <cols>
    <col min="1" max="1" width="117.7109375" style="125" customWidth="1"/>
    <col min="2" max="5" width="39.57421875" style="127" customWidth="1"/>
    <col min="6" max="6" width="21.57421875" style="125" customWidth="1"/>
    <col min="7" max="7" width="16.7109375" style="125" customWidth="1"/>
    <col min="8" max="16384" width="12.421875" style="125" customWidth="1"/>
  </cols>
  <sheetData>
    <row r="1" spans="1:12" ht="33.75" customHeight="1">
      <c r="A1" s="120" t="s">
        <v>0</v>
      </c>
      <c r="B1" s="121" t="s">
        <v>1</v>
      </c>
      <c r="C1" s="122" t="s">
        <v>73</v>
      </c>
      <c r="D1" s="123"/>
      <c r="E1" s="132"/>
      <c r="F1" s="126"/>
      <c r="H1" s="126"/>
      <c r="I1" s="126"/>
      <c r="J1" s="126"/>
      <c r="K1" s="126"/>
      <c r="L1" s="126"/>
    </row>
    <row r="2" spans="1:12" ht="33.75" customHeight="1">
      <c r="A2" s="120" t="s">
        <v>2</v>
      </c>
      <c r="F2" s="128"/>
      <c r="G2" s="128"/>
      <c r="H2" s="128"/>
      <c r="I2" s="128"/>
      <c r="J2" s="128"/>
      <c r="K2" s="128"/>
      <c r="L2" s="128"/>
    </row>
    <row r="3" spans="1:12" ht="33.75" customHeight="1" thickBot="1">
      <c r="A3" s="129" t="s">
        <v>3</v>
      </c>
      <c r="B3" s="130"/>
      <c r="C3" s="130"/>
      <c r="D3" s="130"/>
      <c r="E3" s="130"/>
      <c r="F3" s="126"/>
      <c r="G3" s="126"/>
      <c r="H3" s="126"/>
      <c r="I3" s="126"/>
      <c r="J3" s="126"/>
      <c r="K3" s="126"/>
      <c r="L3" s="126"/>
    </row>
    <row r="4" spans="1:12" ht="33.75" customHeight="1" thickTop="1">
      <c r="A4" s="12" t="s">
        <v>4</v>
      </c>
      <c r="B4" s="13" t="s">
        <v>60</v>
      </c>
      <c r="C4" s="13" t="s">
        <v>6</v>
      </c>
      <c r="D4" s="13" t="s">
        <v>6</v>
      </c>
      <c r="E4" s="14" t="s">
        <v>7</v>
      </c>
      <c r="F4" s="131"/>
      <c r="G4" s="132"/>
      <c r="H4" s="132"/>
      <c r="I4" s="132"/>
      <c r="J4" s="132"/>
      <c r="K4" s="132"/>
      <c r="L4" s="132"/>
    </row>
    <row r="5" spans="1:6" ht="33.75" customHeight="1">
      <c r="A5" s="18"/>
      <c r="B5" s="19" t="s">
        <v>8</v>
      </c>
      <c r="C5" s="19" t="s">
        <v>8</v>
      </c>
      <c r="D5" s="19" t="s">
        <v>9</v>
      </c>
      <c r="E5" s="69" t="s">
        <v>8</v>
      </c>
      <c r="F5" s="133"/>
    </row>
    <row r="6" spans="1:6" ht="33.75" customHeight="1">
      <c r="A6" s="21" t="s">
        <v>10</v>
      </c>
      <c r="B6" s="22"/>
      <c r="C6" s="22"/>
      <c r="D6" s="22"/>
      <c r="E6" s="23"/>
      <c r="F6" s="133"/>
    </row>
    <row r="7" spans="1:6" ht="33.75" customHeight="1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133"/>
    </row>
    <row r="8" spans="1:6" ht="33.75" customHeight="1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133"/>
    </row>
    <row r="9" spans="1:6" ht="33.75" customHeight="1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133"/>
    </row>
    <row r="10" spans="1:6" ht="33.75" customHeight="1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133"/>
    </row>
    <row r="11" spans="1:6" ht="33.75" customHeight="1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133"/>
    </row>
    <row r="12" spans="1:6" s="135" customFormat="1" ht="33.75" customHeight="1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134"/>
    </row>
    <row r="13" spans="1:6" s="135" customFormat="1" ht="33.75" customHeight="1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134"/>
    </row>
    <row r="14" spans="1:6" ht="33.75" customHeight="1">
      <c r="A14" s="21" t="s">
        <v>18</v>
      </c>
      <c r="B14" s="27"/>
      <c r="C14" s="27"/>
      <c r="D14" s="27"/>
      <c r="E14" s="28"/>
      <c r="F14" s="132"/>
    </row>
    <row r="15" spans="1:6" ht="33.75" customHeight="1">
      <c r="A15" s="38" t="s">
        <v>19</v>
      </c>
      <c r="B15" s="24"/>
      <c r="C15" s="24"/>
      <c r="D15" s="24"/>
      <c r="E15" s="25"/>
      <c r="F15" s="132"/>
    </row>
    <row r="16" spans="1:6" ht="33.75" customHeight="1">
      <c r="A16" s="18" t="s">
        <v>20</v>
      </c>
      <c r="B16" s="24">
        <v>0</v>
      </c>
      <c r="C16" s="24">
        <v>0</v>
      </c>
      <c r="D16" s="24">
        <v>0</v>
      </c>
      <c r="E16" s="24">
        <v>0</v>
      </c>
      <c r="F16" s="132"/>
    </row>
    <row r="17" spans="1:6" ht="33.75" customHeight="1">
      <c r="A17" s="18" t="s">
        <v>21</v>
      </c>
      <c r="B17" s="24">
        <v>0</v>
      </c>
      <c r="C17" s="24">
        <v>0</v>
      </c>
      <c r="D17" s="24">
        <v>0</v>
      </c>
      <c r="E17" s="24">
        <v>0</v>
      </c>
      <c r="F17" s="132"/>
    </row>
    <row r="18" spans="1:6" ht="33.75" customHeight="1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132"/>
    </row>
    <row r="19" spans="1:6" ht="33.75" customHeight="1">
      <c r="A19" s="39" t="s">
        <v>23</v>
      </c>
      <c r="B19" s="24">
        <v>0</v>
      </c>
      <c r="C19" s="24">
        <v>0</v>
      </c>
      <c r="D19" s="24">
        <v>0</v>
      </c>
      <c r="E19" s="24">
        <v>0</v>
      </c>
      <c r="F19" s="132"/>
    </row>
    <row r="20" spans="1:6" ht="33.75" customHeight="1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132"/>
    </row>
    <row r="21" spans="1:6" ht="33.75" customHeight="1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132"/>
    </row>
    <row r="22" spans="1:6" ht="33.75" customHeight="1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132"/>
    </row>
    <row r="23" spans="1:6" ht="33.75" customHeight="1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132"/>
    </row>
    <row r="24" spans="1:6" ht="33.75" customHeight="1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132"/>
    </row>
    <row r="25" spans="1:6" ht="33.75" customHeight="1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132"/>
    </row>
    <row r="26" spans="1:6" ht="33.75" customHeight="1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132"/>
    </row>
    <row r="27" spans="1:6" ht="33.75" customHeight="1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132"/>
    </row>
    <row r="28" spans="1:6" ht="33.75" customHeight="1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132"/>
    </row>
    <row r="29" spans="1:6" ht="33.75" customHeight="1">
      <c r="A29" s="39" t="s">
        <v>31</v>
      </c>
      <c r="B29" s="24">
        <v>0</v>
      </c>
      <c r="C29" s="24">
        <v>0</v>
      </c>
      <c r="D29" s="24">
        <v>0</v>
      </c>
      <c r="E29" s="24">
        <v>0</v>
      </c>
      <c r="F29" s="132"/>
    </row>
    <row r="30" spans="1:6" s="135" customFormat="1" ht="33.75" customHeight="1">
      <c r="A30" s="21" t="s">
        <v>32</v>
      </c>
      <c r="B30" s="32">
        <v>0</v>
      </c>
      <c r="C30" s="32">
        <v>0</v>
      </c>
      <c r="D30" s="32">
        <v>0</v>
      </c>
      <c r="E30" s="32">
        <v>0</v>
      </c>
      <c r="F30" s="134"/>
    </row>
    <row r="31" spans="1:6" ht="33.75" customHeight="1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133"/>
    </row>
    <row r="32" spans="1:6" ht="33.75" customHeight="1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133"/>
    </row>
    <row r="33" spans="1:6" ht="33.75" customHeight="1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133"/>
    </row>
    <row r="34" spans="1:6" ht="33.75" customHeight="1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133"/>
    </row>
    <row r="35" spans="1:6" ht="33.75" customHeight="1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133"/>
    </row>
    <row r="36" spans="1:6" ht="33.75" customHeight="1">
      <c r="A36" s="41" t="s">
        <v>38</v>
      </c>
      <c r="B36" s="27">
        <v>829514</v>
      </c>
      <c r="C36" s="27">
        <v>829515</v>
      </c>
      <c r="D36" s="27">
        <v>825561</v>
      </c>
      <c r="E36" s="28">
        <v>-3954</v>
      </c>
      <c r="F36" s="133"/>
    </row>
    <row r="37" spans="1:6" s="135" customFormat="1" ht="33.75" customHeight="1">
      <c r="A37" s="42" t="s">
        <v>39</v>
      </c>
      <c r="B37" s="43">
        <v>829514</v>
      </c>
      <c r="C37" s="43">
        <v>829515</v>
      </c>
      <c r="D37" s="43">
        <v>825561</v>
      </c>
      <c r="E37" s="44">
        <f>E36+E35+E34+E33+E32+E31+E30</f>
        <v>-3954</v>
      </c>
      <c r="F37" s="134"/>
    </row>
    <row r="38" spans="1:6" ht="33.75" customHeight="1">
      <c r="A38" s="38" t="s">
        <v>40</v>
      </c>
      <c r="B38" s="24"/>
      <c r="C38" s="24"/>
      <c r="D38" s="24"/>
      <c r="E38" s="25"/>
      <c r="F38" s="133"/>
    </row>
    <row r="39" spans="1:6" ht="33.75" customHeight="1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133"/>
    </row>
    <row r="40" spans="1:6" ht="33.75" customHeight="1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133"/>
    </row>
    <row r="41" spans="1:6" ht="33.75" customHeight="1">
      <c r="A41" s="48" t="s">
        <v>43</v>
      </c>
      <c r="B41" s="24"/>
      <c r="C41" s="24"/>
      <c r="D41" s="24"/>
      <c r="E41" s="24"/>
      <c r="F41" s="133"/>
    </row>
    <row r="42" spans="1:6" ht="33.75" customHeight="1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133"/>
    </row>
    <row r="43" spans="1:6" ht="33.75" customHeight="1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133"/>
    </row>
    <row r="44" spans="1:6" s="135" customFormat="1" ht="33.75" customHeight="1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136"/>
    </row>
    <row r="45" spans="1:6" s="135" customFormat="1" ht="33.75" customHeight="1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136"/>
    </row>
    <row r="46" spans="1:6" s="135" customFormat="1" ht="33.75" customHeight="1" thickBot="1">
      <c r="A46" s="51" t="s">
        <v>48</v>
      </c>
      <c r="B46" s="52">
        <v>829514</v>
      </c>
      <c r="C46" s="52">
        <v>829515</v>
      </c>
      <c r="D46" s="52">
        <v>825561</v>
      </c>
      <c r="E46" s="53">
        <v>-3954</v>
      </c>
      <c r="F46" s="136"/>
    </row>
    <row r="47" spans="1:6" ht="36" thickTop="1">
      <c r="A47" s="137"/>
      <c r="B47" s="138"/>
      <c r="C47" s="138"/>
      <c r="D47" s="138"/>
      <c r="E47" s="138"/>
      <c r="F47" s="139"/>
    </row>
    <row r="48" spans="1:6" ht="35.25">
      <c r="A48" s="134"/>
      <c r="B48" s="140"/>
      <c r="C48" s="140"/>
      <c r="D48" s="140"/>
      <c r="E48" s="140"/>
      <c r="F48" s="139"/>
    </row>
    <row r="49" ht="34.5">
      <c r="A49" s="139"/>
    </row>
    <row r="50" ht="34.5">
      <c r="A50" s="141"/>
    </row>
    <row r="51" ht="34.5">
      <c r="A51" s="142"/>
    </row>
    <row r="52" spans="1:5" ht="34.5">
      <c r="A52" s="142" t="s">
        <v>49</v>
      </c>
      <c r="B52" s="143"/>
      <c r="C52" s="143"/>
      <c r="D52" s="143"/>
      <c r="E52" s="143"/>
    </row>
    <row r="53" ht="34.5">
      <c r="A53" s="142" t="s">
        <v>49</v>
      </c>
    </row>
    <row r="55" ht="34.5">
      <c r="A55" s="142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0" zoomScaleNormal="70" zoomScalePageLayoutView="0" workbookViewId="0" topLeftCell="A28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107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74">
        <f>'UL Summary'!B7-ULSBoard!B7+LSU!B7+LSUA!B7+LSUS!B7+SUBR!B7+SUNO!B7</f>
        <v>0</v>
      </c>
      <c r="C7" s="74">
        <f>'UL Summary'!C7-ULSBoard!C7+LSU!C7+LSUA!C7+LSUS!C7+SUBR!C7+SUNO!C7</f>
        <v>0</v>
      </c>
      <c r="D7" s="74">
        <f>'UL Summary'!D7-ULSBoard!D7+LSU!D7+LSUA!D7+LSUS!D7+SUBR!D7+SUNO!D7</f>
        <v>0</v>
      </c>
      <c r="E7" s="25">
        <f aca="true" t="shared" si="0" ref="E7:E12">D7-C7</f>
        <v>0</v>
      </c>
      <c r="F7" s="20"/>
    </row>
    <row r="8" spans="1:6" ht="34.5">
      <c r="A8" s="26" t="s">
        <v>12</v>
      </c>
      <c r="B8" s="74">
        <f>'UL Summary'!B8-ULSBoard!B8+LSU!B8+LSUA!B8+LSUS!B8+SUBR!B8+SUNO!B8</f>
        <v>0</v>
      </c>
      <c r="C8" s="74">
        <f>'UL Summary'!C8-ULSBoard!C8+LSU!C8+LSUA!C8+LSUS!C8+SUBR!C8+SUNO!C8</f>
        <v>0</v>
      </c>
      <c r="D8" s="74">
        <f>'UL Summary'!D8-ULSBoard!D8+LSU!D8+LSUA!D8+LSUS!D8+SUBR!D8+SUNO!D8</f>
        <v>0</v>
      </c>
      <c r="E8" s="28">
        <f t="shared" si="0"/>
        <v>0</v>
      </c>
      <c r="F8" s="20"/>
    </row>
    <row r="9" spans="1:6" ht="34.5">
      <c r="A9" s="29" t="s">
        <v>13</v>
      </c>
      <c r="B9" s="74">
        <f>'UL Summary'!B9-ULSBoard!B9+LSU!B9+LSUA!B9+LSUS!B9+SUBR!B9+SUNO!B9</f>
        <v>0</v>
      </c>
      <c r="C9" s="74">
        <f>'UL Summary'!C9-ULSBoard!C9+LSU!C9+LSUA!C9+LSUS!C9+SUBR!C9+SUNO!C9</f>
        <v>0</v>
      </c>
      <c r="D9" s="74">
        <f>'UL Summary'!D9-ULSBoard!D9+LSU!D9+LSUA!D9+LSUS!D9+SUBR!D9+SUNO!D9</f>
        <v>0</v>
      </c>
      <c r="E9" s="28">
        <f t="shared" si="0"/>
        <v>0</v>
      </c>
      <c r="F9" s="20"/>
    </row>
    <row r="10" spans="1:6" ht="34.5">
      <c r="A10" s="30" t="s">
        <v>14</v>
      </c>
      <c r="B10" s="74">
        <f>'UL Summary'!B10-ULSBoard!B10+LSU!B10+LSUA!B10+LSUS!B10+SUBR!B10+SUNO!B10</f>
        <v>8762160</v>
      </c>
      <c r="C10" s="74">
        <f>'UL Summary'!C10-ULSBoard!C10+LSU!C10+LSUA!C10+LSUS!C10+SUBR!C10+SUNO!C10</f>
        <v>8763445</v>
      </c>
      <c r="D10" s="74">
        <f>'UL Summary'!D10-ULSBoard!D10+LSU!D10+LSUA!D10+LSUS!D10+SUBR!D10+SUNO!D10</f>
        <v>8758587</v>
      </c>
      <c r="E10" s="28">
        <f t="shared" si="0"/>
        <v>-4858</v>
      </c>
      <c r="F10" s="20"/>
    </row>
    <row r="11" spans="1:6" ht="34.5">
      <c r="A11" s="30" t="s">
        <v>15</v>
      </c>
      <c r="B11" s="74">
        <f>'UL Summary'!B11-ULSBoard!B11+LSU!B11+LSUA!B11+LSUS!B11+SUBR!B11+SUNO!B11</f>
        <v>74923</v>
      </c>
      <c r="C11" s="74">
        <f>'UL Summary'!C11-ULSBoard!C11+LSU!C11+LSUA!C11+LSUS!C11+SUBR!C11+SUNO!C11</f>
        <v>74923</v>
      </c>
      <c r="D11" s="74">
        <f>'UL Summary'!D11-ULSBoard!D11+LSU!D11+LSUA!D11+LSUS!D11+SUBR!D11+SUNO!D11</f>
        <v>74923</v>
      </c>
      <c r="E11" s="28">
        <f t="shared" si="0"/>
        <v>0</v>
      </c>
      <c r="F11" s="20"/>
    </row>
    <row r="12" spans="1:6" s="35" customFormat="1" ht="35.25">
      <c r="A12" s="31" t="s">
        <v>16</v>
      </c>
      <c r="B12" s="81">
        <f>SUM(B7:B11)</f>
        <v>8837083</v>
      </c>
      <c r="C12" s="81">
        <f>SUM(C7:C11)</f>
        <v>8838368</v>
      </c>
      <c r="D12" s="81">
        <f>SUM(D7:D11)</f>
        <v>8833510</v>
      </c>
      <c r="E12" s="33">
        <f t="shared" si="0"/>
        <v>-4858</v>
      </c>
      <c r="F12" s="34"/>
    </row>
    <row r="13" spans="1:6" s="35" customFormat="1" ht="35.25">
      <c r="A13" s="36" t="s">
        <v>17</v>
      </c>
      <c r="B13" s="76">
        <f>'UL Summary'!B13-ULSBoard!B13+LSU!B13+LSUA!B13+LSUS!B13+SUBR!B13+SUNO!B13</f>
        <v>0</v>
      </c>
      <c r="C13" s="76">
        <f>'UL Summary'!C13-ULSBoard!C13+LSU!C13+LSUA!C13+LSUS!C13+SUBR!C13+SUNO!C13</f>
        <v>0</v>
      </c>
      <c r="D13" s="76">
        <f>'UL Summary'!D13-ULSBoard!D13+LSU!D13+LSUA!D13+LSUS!D13+SUBR!D13+SUNO!D13</f>
        <v>0</v>
      </c>
      <c r="E13" s="33">
        <f>D13-C13</f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74">
        <f>'UL Summary'!B16-ULSBoard!B16+LSU!B16+LSUA!B16+LSUS!B16+SUBR!B16+SUNO!B16</f>
        <v>553367572.4799999</v>
      </c>
      <c r="C16" s="74">
        <f>'UL Summary'!C16-ULSBoard!C16+LSU!C16+LSUA!C16+LSUS!C16+SUBR!C16+SUNO!C16</f>
        <v>564887873</v>
      </c>
      <c r="D16" s="74">
        <f>'UL Summary'!D16-ULSBoard!D16+LSU!D16+LSUA!D16+LSUS!D16+SUBR!D16+SUNO!D16</f>
        <v>617798759</v>
      </c>
      <c r="E16" s="74">
        <f>D16-C16</f>
        <v>52910886</v>
      </c>
      <c r="F16" s="37"/>
    </row>
    <row r="17" spans="1:6" ht="34.5">
      <c r="A17" s="18" t="s">
        <v>21</v>
      </c>
      <c r="B17" s="74">
        <f>'UL Summary'!B17-ULSBoard!B17+LSU!B17+LSUA!B17+LSUS!B17+SUBR!B17+SUNO!B17</f>
        <v>130558286.21000001</v>
      </c>
      <c r="C17" s="74">
        <f>'UL Summary'!C17-ULSBoard!C17+LSU!C17+LSUA!C17+LSUS!C17+SUBR!C17+SUNO!C17</f>
        <v>132471412</v>
      </c>
      <c r="D17" s="74">
        <f>'UL Summary'!D17-ULSBoard!D17+LSU!D17+LSUA!D17+LSUS!D17+SUBR!D17+SUNO!D17</f>
        <v>151710459.5</v>
      </c>
      <c r="E17" s="75">
        <f>D17-C17</f>
        <v>19239047.5</v>
      </c>
      <c r="F17" s="37"/>
    </row>
    <row r="18" spans="1:6" ht="34.5">
      <c r="A18" s="39" t="s">
        <v>22</v>
      </c>
      <c r="B18" s="74">
        <f>'UL Summary'!B18-ULSBoard!B18+LSU!B18+LSUA!B18+LSUS!B18+SUBR!B18+SUNO!B18</f>
        <v>34511207.08</v>
      </c>
      <c r="C18" s="74">
        <f>'UL Summary'!C18-ULSBoard!C18+LSU!C18+LSUA!C18+LSUS!C18+SUBR!C18+SUNO!C18</f>
        <v>37320666</v>
      </c>
      <c r="D18" s="74">
        <f>'UL Summary'!D18-ULSBoard!D18+LSU!D18+LSUA!D18+LSUS!D18+SUBR!D18+SUNO!D18</f>
        <v>36639517</v>
      </c>
      <c r="E18" s="75">
        <f>D18-C18</f>
        <v>-681149</v>
      </c>
      <c r="F18" s="37"/>
    </row>
    <row r="19" spans="1:6" ht="34.5">
      <c r="A19" s="39" t="s">
        <v>23</v>
      </c>
      <c r="B19" s="74">
        <f>'UL Summary'!B19-ULSBoard!B19+LSU!B19+LSUA!B19+LSUS!B19+SUBR!B19+SUNO!B19</f>
        <v>16121108.77</v>
      </c>
      <c r="C19" s="74">
        <f>'UL Summary'!C19-ULSBoard!C19+LSU!C19+LSUA!C19+LSUS!C19+SUBR!C19+SUNO!C19</f>
        <v>16187252</v>
      </c>
      <c r="D19" s="74">
        <f>'UL Summary'!D19-ULSBoard!D19+LSU!D19+LSUA!D19+LSUS!D19+SUBR!D19+SUNO!D19</f>
        <v>15915833</v>
      </c>
      <c r="E19" s="75">
        <f>D19-C19</f>
        <v>-271419</v>
      </c>
      <c r="F19" s="37"/>
    </row>
    <row r="20" spans="1:6" ht="34.5">
      <c r="A20" s="39" t="s">
        <v>24</v>
      </c>
      <c r="B20" s="74">
        <f>'UL Summary'!B20-ULSBoard!B20+LSU!B20+LSUA!B20+LSUS!B20+SUBR!B20+SUNO!B20</f>
        <v>766351.52</v>
      </c>
      <c r="C20" s="74">
        <f>'UL Summary'!C20-ULSBoard!C20+LSU!C20+LSUA!C20+LSUS!C20+SUBR!C20+SUNO!C20</f>
        <v>1768630</v>
      </c>
      <c r="D20" s="74">
        <f>'UL Summary'!D20-ULSBoard!D20+LSU!D20+LSUA!D20+LSUS!D20+SUBR!D20+SUNO!D20</f>
        <v>1612000</v>
      </c>
      <c r="E20" s="75">
        <f aca="true" t="shared" si="1" ref="E20:E28">D20-C20</f>
        <v>-156630</v>
      </c>
      <c r="F20" s="37"/>
    </row>
    <row r="21" spans="1:6" ht="34.5">
      <c r="A21" s="39" t="s">
        <v>25</v>
      </c>
      <c r="B21" s="74">
        <f>'UL Summary'!B21-ULSBoard!B21+LSU!B21+LSUA!B21+LSUS!B21+SUBR!B21+SUNO!B21</f>
        <v>200000</v>
      </c>
      <c r="C21" s="74">
        <f>'UL Summary'!C21-ULSBoard!C21+LSU!C21+LSUA!C21+LSUS!C21+SUBR!C21+SUNO!C21</f>
        <v>200000</v>
      </c>
      <c r="D21" s="74">
        <f>'UL Summary'!D21-ULSBoard!D21+LSU!D21+LSUA!D21+LSUS!D21+SUBR!D21+SUNO!D21</f>
        <v>200000</v>
      </c>
      <c r="E21" s="75">
        <f t="shared" si="1"/>
        <v>0</v>
      </c>
      <c r="F21" s="37"/>
    </row>
    <row r="22" spans="1:6" ht="34.5">
      <c r="A22" s="39" t="s">
        <v>51</v>
      </c>
      <c r="B22" s="74">
        <f>'UL Summary'!B22-ULSBoard!B22+LSU!B22+LSUA!B22+LSUS!B22+SUBR!B22+SUNO!B22</f>
        <v>0</v>
      </c>
      <c r="C22" s="74">
        <f>'UL Summary'!C22-ULSBoard!C22+LSU!C22+LSUA!C22+LSUS!C22+SUBR!C22+SUNO!C22</f>
        <v>0</v>
      </c>
      <c r="D22" s="74">
        <f>'UL Summary'!D22-ULSBoard!D22+LSU!D22+LSUA!D22+LSUS!D22+SUBR!D22+SUNO!D22</f>
        <v>419692</v>
      </c>
      <c r="E22" s="75">
        <f>D22-C22</f>
        <v>419692</v>
      </c>
      <c r="F22" s="37"/>
    </row>
    <row r="23" spans="1:6" ht="34.5">
      <c r="A23" s="39" t="s">
        <v>52</v>
      </c>
      <c r="B23" s="74">
        <f>'UL Summary'!B23-ULSBoard!B23+LSU!B23+LSUA!B23+LSUS!B23+SUBR!B23+SUNO!B23</f>
        <v>1180725</v>
      </c>
      <c r="C23" s="74">
        <f>'UL Summary'!C23-ULSBoard!C23+LSU!C23+LSUA!C23+LSUS!C23+SUBR!C23+SUNO!C23</f>
        <v>1214000</v>
      </c>
      <c r="D23" s="74">
        <f>'UL Summary'!D23-ULSBoard!D23+LSU!D23+LSUA!D23+LSUS!D23+SUBR!D23+SUNO!D23</f>
        <v>1181000</v>
      </c>
      <c r="E23" s="75">
        <f t="shared" si="1"/>
        <v>-33000</v>
      </c>
      <c r="F23" s="37"/>
    </row>
    <row r="24" spans="1:6" ht="34.5">
      <c r="A24" s="39" t="s">
        <v>26</v>
      </c>
      <c r="B24" s="74">
        <f>'UL Summary'!B24-ULSBoard!B24+LSU!B24+LSUA!B24+LSUS!B24+SUBR!B24+SUNO!B24</f>
        <v>0</v>
      </c>
      <c r="C24" s="74">
        <f>'UL Summary'!C24-ULSBoard!C24+LSU!C24+LSUA!C24+LSUS!C24+SUBR!C24+SUNO!C24</f>
        <v>0</v>
      </c>
      <c r="D24" s="74">
        <f>'UL Summary'!D24-ULSBoard!D24+LSU!D24+LSUA!D24+LSUS!D24+SUBR!D24+SUNO!D24</f>
        <v>0</v>
      </c>
      <c r="E24" s="75">
        <f t="shared" si="1"/>
        <v>0</v>
      </c>
      <c r="F24" s="37"/>
    </row>
    <row r="25" spans="1:6" ht="34.5">
      <c r="A25" s="39" t="s">
        <v>27</v>
      </c>
      <c r="B25" s="74">
        <f>'UL Summary'!B25-ULSBoard!B25+LSU!B25+LSUA!B25+LSUS!B25+SUBR!B25+SUNO!B25</f>
        <v>1769642.65</v>
      </c>
      <c r="C25" s="74">
        <f>'UL Summary'!C25-ULSBoard!C25+LSU!C25+LSUA!C25+LSUS!C25+SUBR!C25+SUNO!C25</f>
        <v>2390000</v>
      </c>
      <c r="D25" s="74">
        <f>'UL Summary'!D25-ULSBoard!D25+LSU!D25+LSUA!D25+LSUS!D25+SUBR!D25+SUNO!D25</f>
        <v>1600000</v>
      </c>
      <c r="E25" s="75">
        <f t="shared" si="1"/>
        <v>-790000</v>
      </c>
      <c r="F25" s="37"/>
    </row>
    <row r="26" spans="1:6" ht="34.5">
      <c r="A26" s="39" t="s">
        <v>28</v>
      </c>
      <c r="B26" s="74">
        <f>'UL Summary'!B26-ULSBoard!B26+LSU!B26+LSUA!B26+LSUS!B26+SUBR!B26+SUNO!B26</f>
        <v>2708677.0300000003</v>
      </c>
      <c r="C26" s="74">
        <f>'UL Summary'!C26-ULSBoard!C26+LSU!C26+LSUA!C26+LSUS!C26+SUBR!C26+SUNO!C26</f>
        <v>2416258</v>
      </c>
      <c r="D26" s="74">
        <f>'UL Summary'!D26-ULSBoard!D26+LSU!D26+LSUA!D26+LSUS!D26+SUBR!D26+SUNO!D26</f>
        <v>2676327</v>
      </c>
      <c r="E26" s="75">
        <f t="shared" si="1"/>
        <v>260069</v>
      </c>
      <c r="F26" s="37"/>
    </row>
    <row r="27" spans="1:6" ht="34.5">
      <c r="A27" s="39" t="s">
        <v>29</v>
      </c>
      <c r="B27" s="74">
        <f>'UL Summary'!B27-ULSBoard!B27+LSU!B27+LSUA!B27+LSUS!B27+SUBR!B27+SUNO!B27</f>
        <v>0</v>
      </c>
      <c r="C27" s="74">
        <f>'UL Summary'!C27-ULSBoard!C27+LSU!C27+LSUA!C27+LSUS!C27+SUBR!C27+SUNO!C27</f>
        <v>0</v>
      </c>
      <c r="D27" s="74">
        <f>'UL Summary'!D27-ULSBoard!D27+LSU!D27+LSUA!D27+LSUS!D27+SUBR!D27+SUNO!D27</f>
        <v>0</v>
      </c>
      <c r="E27" s="75">
        <f t="shared" si="1"/>
        <v>0</v>
      </c>
      <c r="F27" s="37"/>
    </row>
    <row r="28" spans="1:6" ht="34.5">
      <c r="A28" s="39" t="s">
        <v>30</v>
      </c>
      <c r="B28" s="74">
        <f>'UL Summary'!B28-ULSBoard!B28+LSU!B28+LSUA!B28+LSUS!B28+SUBR!B28+SUNO!B28</f>
        <v>7298681</v>
      </c>
      <c r="C28" s="74">
        <f>'UL Summary'!C28-ULSBoard!C28+LSU!C28+LSUA!C28+LSUS!C28+SUBR!C28+SUNO!C28</f>
        <v>7162787</v>
      </c>
      <c r="D28" s="74">
        <f>'UL Summary'!D28-ULSBoard!D28+LSU!D28+LSUA!D28+LSUS!D28+SUBR!D28+SUNO!D28</f>
        <v>7159432</v>
      </c>
      <c r="E28" s="75">
        <f t="shared" si="1"/>
        <v>-3355</v>
      </c>
      <c r="F28" s="37"/>
    </row>
    <row r="29" spans="1:6" ht="34.5">
      <c r="A29" s="39" t="s">
        <v>31</v>
      </c>
      <c r="B29" s="74">
        <f>'UL Summary'!B29-ULSBoard!B29+LSU!B29+LSUA!B29+LSUS!B29+SUBR!B29+SUNO!B29</f>
        <v>20769974.27</v>
      </c>
      <c r="C29" s="74">
        <f>'UL Summary'!C29-ULSBoard!C29+LSU!C29+LSUA!C29+LSUS!C29+SUBR!C29+SUNO!C29</f>
        <v>19624648</v>
      </c>
      <c r="D29" s="74">
        <f>'UL Summary'!D29-ULSBoard!D29+LSU!D29+LSUA!D29+LSUS!D29+SUBR!D29+SUNO!D29</f>
        <v>20522932</v>
      </c>
      <c r="E29" s="75">
        <f>D29-C29</f>
        <v>898284</v>
      </c>
      <c r="F29" s="37"/>
    </row>
    <row r="30" spans="1:6" s="35" customFormat="1" ht="35.25">
      <c r="A30" s="21" t="s">
        <v>32</v>
      </c>
      <c r="B30" s="32">
        <f>SUM(B16:B29)</f>
        <v>769252226.0099999</v>
      </c>
      <c r="C30" s="32">
        <f>SUM(C16:C29)</f>
        <v>785643526</v>
      </c>
      <c r="D30" s="32">
        <f>SUM(D16:D29)</f>
        <v>857435951.5</v>
      </c>
      <c r="E30" s="73">
        <f>SUM(E16:E29)</f>
        <v>71792425.5</v>
      </c>
      <c r="F30" s="34"/>
    </row>
    <row r="31" spans="1:6" ht="34.5">
      <c r="A31" s="40" t="s">
        <v>33</v>
      </c>
      <c r="B31" s="74">
        <f>'UL Summary'!B31-ULSBoard!B31+LSU!B31+LSUA!B31+LSUS!B31+SUBR!B31+SUNO!B31</f>
        <v>0</v>
      </c>
      <c r="C31" s="74">
        <f>'UL Summary'!C31-ULSBoard!C31+LSU!C31+LSUA!C31+LSUS!C31+SUBR!C31+SUNO!C31</f>
        <v>0</v>
      </c>
      <c r="D31" s="74">
        <f>'UL Summary'!D31-ULSBoard!D31+LSU!D31+LSUA!D31+LSUS!D31+SUBR!D31+SUNO!D31</f>
        <v>0</v>
      </c>
      <c r="E31" s="25">
        <f aca="true" t="shared" si="2" ref="E31:E36">D31-C31</f>
        <v>0</v>
      </c>
      <c r="F31" s="20"/>
    </row>
    <row r="32" spans="1:6" ht="34.5">
      <c r="A32" s="39" t="s">
        <v>34</v>
      </c>
      <c r="B32" s="74">
        <f>'UL Summary'!B32-ULSBoard!B32+LSU!B32+LSUA!B32+LSUS!B32+SUBR!B32+SUNO!B32</f>
        <v>4473963.52</v>
      </c>
      <c r="C32" s="74">
        <f>'UL Summary'!C32-ULSBoard!C32+LSU!C32+LSUA!C32+LSUS!C32+SUBR!C32+SUNO!C32</f>
        <v>11605624</v>
      </c>
      <c r="D32" s="74">
        <f>'UL Summary'!D32-ULSBoard!D32+LSU!D32+LSUA!D32+LSUS!D32+SUBR!D32+SUNO!D32</f>
        <v>2484154</v>
      </c>
      <c r="E32" s="28">
        <f t="shared" si="2"/>
        <v>-9121470</v>
      </c>
      <c r="F32" s="20"/>
    </row>
    <row r="33" spans="1:6" ht="34.5">
      <c r="A33" s="41" t="s">
        <v>35</v>
      </c>
      <c r="B33" s="74">
        <f>'UL Summary'!B33-ULSBoard!B33+LSU!B33+LSUA!B33+LSUS!B33+SUBR!B33+SUNO!B33</f>
        <v>1107443</v>
      </c>
      <c r="C33" s="74">
        <f>'UL Summary'!C33-ULSBoard!C33+LSU!C33+LSUA!C33+LSUS!C33+SUBR!C33+SUNO!C33</f>
        <v>1258200</v>
      </c>
      <c r="D33" s="74">
        <f>'UL Summary'!D33-ULSBoard!D33+LSU!D33+LSUA!D33+LSUS!D33+SUBR!D33+SUNO!D33</f>
        <v>1139950</v>
      </c>
      <c r="E33" s="28">
        <f t="shared" si="2"/>
        <v>-118250</v>
      </c>
      <c r="F33" s="20"/>
    </row>
    <row r="34" spans="1:6" ht="34.5">
      <c r="A34" s="29" t="s">
        <v>36</v>
      </c>
      <c r="B34" s="74">
        <f>'UL Summary'!B34-ULSBoard!B34+LSU!B34+LSUA!B34+LSUS!B34+SUBR!B34+SUNO!B34</f>
        <v>106165</v>
      </c>
      <c r="C34" s="74">
        <f>'UL Summary'!C34-ULSBoard!C34+LSU!C34+LSUA!C34+LSUS!C34+SUBR!C34+SUNO!C34</f>
        <v>77000</v>
      </c>
      <c r="D34" s="74">
        <f>'UL Summary'!D34-ULSBoard!D34+LSU!D34+LSUA!D34+LSUS!D34+SUBR!D34+SUNO!D34</f>
        <v>99000</v>
      </c>
      <c r="E34" s="28">
        <f t="shared" si="2"/>
        <v>22000</v>
      </c>
      <c r="F34" s="20"/>
    </row>
    <row r="35" spans="1:6" ht="34.5">
      <c r="A35" s="39" t="s">
        <v>37</v>
      </c>
      <c r="B35" s="74">
        <f>'UL Summary'!B35-ULSBoard!B35+LSU!B35+LSUA!B35+LSUS!B35+SUBR!B35+SUNO!B35</f>
        <v>0</v>
      </c>
      <c r="C35" s="74">
        <f>'UL Summary'!C35-ULSBoard!C35+LSU!C35+LSUA!C35+LSUS!C35+SUBR!C35+SUNO!C35</f>
        <v>0</v>
      </c>
      <c r="D35" s="74">
        <f>'UL Summary'!D35-ULSBoard!D35+LSU!D35+LSUA!D35+LSUS!D35+SUBR!D35+SUNO!D35</f>
        <v>0</v>
      </c>
      <c r="E35" s="28">
        <f t="shared" si="2"/>
        <v>0</v>
      </c>
      <c r="F35" s="20"/>
    </row>
    <row r="36" spans="1:6" ht="34.5">
      <c r="A36" s="41" t="s">
        <v>38</v>
      </c>
      <c r="B36" s="74">
        <f>'UL Summary'!B36-ULSBoard!B36+LSU!B36+LSUA!B36+LSUS!B36+SUBR!B36+SUNO!B36</f>
        <v>34619992.62</v>
      </c>
      <c r="C36" s="74">
        <f>'UL Summary'!C36-ULSBoard!C36+LSU!C36+LSUA!C36+LSUS!C36+SUBR!C36+SUNO!C36</f>
        <v>42639353</v>
      </c>
      <c r="D36" s="74">
        <f>'UL Summary'!D36-ULSBoard!D36+LSU!D36+LSUA!D36+LSUS!D36+SUBR!D36+SUNO!D36</f>
        <v>45397837</v>
      </c>
      <c r="E36" s="71">
        <f t="shared" si="2"/>
        <v>2758484</v>
      </c>
      <c r="F36" s="20"/>
    </row>
    <row r="37" spans="1:6" s="35" customFormat="1" ht="35.25">
      <c r="A37" s="42" t="s">
        <v>39</v>
      </c>
      <c r="B37" s="43">
        <f>SUM(B30:B36)</f>
        <v>809559790.1499999</v>
      </c>
      <c r="C37" s="43">
        <f>SUM(C30:C36)</f>
        <v>841223703</v>
      </c>
      <c r="D37" s="43">
        <f>SUM(D30:D36)</f>
        <v>906556892.5</v>
      </c>
      <c r="E37" s="72">
        <f>E36+E35+E34+E33+E32+E31+E30</f>
        <v>65333189.5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74">
        <f>'UL Summary'!B39-ULSBoard!B39+LSU!B39+LSUA!B39+LSUS!B39+SUBR!B39+SUNO!B39</f>
        <v>0</v>
      </c>
      <c r="C39" s="74">
        <f>'UL Summary'!C39-ULSBoard!C39+LSU!C39+LSUA!C39+LSUS!C39+SUBR!C39+SUNO!C39</f>
        <v>0</v>
      </c>
      <c r="D39" s="74">
        <f>'UL Summary'!D39-ULSBoard!D39+LSU!D39+LSUA!D39+LSUS!D39+SUBR!D39+SUNO!D39</f>
        <v>0</v>
      </c>
      <c r="E39" s="25">
        <f>D39-C39</f>
        <v>0</v>
      </c>
      <c r="F39" s="20"/>
    </row>
    <row r="40" spans="1:6" ht="34.5">
      <c r="A40" s="26" t="s">
        <v>42</v>
      </c>
      <c r="B40" s="74">
        <f>'UL Summary'!B40-ULSBoard!B40+LSU!B40+LSUA!B40+LSUS!B40+SUBR!B40+SUNO!B40</f>
        <v>0</v>
      </c>
      <c r="C40" s="74">
        <f>'UL Summary'!C40-ULSBoard!C40+LSU!C40+LSUA!C40+LSUS!C40+SUBR!C40+SUNO!C40</f>
        <v>0</v>
      </c>
      <c r="D40" s="74">
        <f>'UL Summary'!D40-ULSBoard!D40+LSU!D40+LSUA!D40+LSUS!D40+SUBR!D40+SUNO!D40</f>
        <v>0</v>
      </c>
      <c r="E40" s="47">
        <f>D40-C40</f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74">
        <f>'UL Summary'!B42-ULSBoard!B42+LSU!B42+LSUA!B42+LSUS!B42+SUBR!B42+SUNO!B42</f>
        <v>0</v>
      </c>
      <c r="C42" s="74">
        <f>'UL Summary'!C42-ULSBoard!C42+LSU!C42+LSUA!C42+LSUS!C42+SUBR!C42+SUNO!C42</f>
        <v>0</v>
      </c>
      <c r="D42" s="74">
        <f>'UL Summary'!D42-ULSBoard!D42+LSU!D42+LSUA!D42+LSUS!D42+SUBR!D42+SUNO!D42</f>
        <v>0</v>
      </c>
      <c r="E42" s="25">
        <f>D42-C42</f>
        <v>0</v>
      </c>
      <c r="F42" s="20"/>
    </row>
    <row r="43" spans="1:6" ht="34.5">
      <c r="A43" s="26" t="s">
        <v>45</v>
      </c>
      <c r="B43" s="74">
        <f>'UL Summary'!B43-ULSBoard!B43+LSU!B43+LSUA!B43+LSUS!B43+SUBR!B43+SUNO!B43</f>
        <v>0</v>
      </c>
      <c r="C43" s="74">
        <f>'UL Summary'!C43-ULSBoard!C43+LSU!C43+LSUA!C43+LSUS!C43+SUBR!C43+SUNO!C43</f>
        <v>0</v>
      </c>
      <c r="D43" s="74">
        <f>'UL Summary'!D43-ULSBoard!D43+LSU!D43+LSUA!D43+LSUS!D43+SUBR!D43+SUNO!D43</f>
        <v>0</v>
      </c>
      <c r="E43" s="28">
        <f>D43-C43</f>
        <v>0</v>
      </c>
      <c r="F43" s="20"/>
    </row>
    <row r="44" spans="1:6" s="50" customFormat="1" ht="45">
      <c r="A44" s="21" t="s">
        <v>46</v>
      </c>
      <c r="B44" s="76">
        <f>B39+B40+B42+B43</f>
        <v>0</v>
      </c>
      <c r="C44" s="76">
        <f>C39+C40+C42+C43</f>
        <v>0</v>
      </c>
      <c r="D44" s="76">
        <f>D39+D40+D42+D43</f>
        <v>0</v>
      </c>
      <c r="E44" s="33">
        <f>D44-C44</f>
        <v>0</v>
      </c>
      <c r="F44" s="49"/>
    </row>
    <row r="45" spans="1:6" s="50" customFormat="1" ht="45">
      <c r="A45" s="21" t="s">
        <v>47</v>
      </c>
      <c r="B45" s="76">
        <f>'UL Summary'!B45-ULSBoard!B45+LSU!B45+LSUA!B45+LSUS!B45+SUBR!B45+SUNO!B45</f>
        <v>0</v>
      </c>
      <c r="C45" s="76">
        <f>'UL Summary'!C45-ULSBoard!C45+LSU!C45+LSUA!C45+LSUS!C45+SUBR!C45+SUNO!C45</f>
        <v>0</v>
      </c>
      <c r="D45" s="76">
        <f>'UL Summary'!D45-ULSBoard!D45+LSU!D45+LSUA!D45+LSUS!D45+SUBR!D45+SUNO!D45</f>
        <v>0</v>
      </c>
      <c r="E45" s="33">
        <f>D45-C45</f>
        <v>0</v>
      </c>
      <c r="F45" s="49"/>
    </row>
    <row r="46" spans="1:6" s="50" customFormat="1" ht="45.75" thickBot="1">
      <c r="A46" s="51" t="s">
        <v>48</v>
      </c>
      <c r="B46" s="52">
        <f>B45+B44+B37+B13+B12</f>
        <v>818396873.1499999</v>
      </c>
      <c r="C46" s="52">
        <f>C45+C44+C37+C13+C12</f>
        <v>850062071</v>
      </c>
      <c r="D46" s="52">
        <f>D45+D44+D37+D13+D12</f>
        <v>915390402.5</v>
      </c>
      <c r="E46" s="53">
        <f>D46-C46</f>
        <v>65328331.5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1">
      <selection activeCell="B7" sqref="B7:B46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3" t="s">
        <v>1</v>
      </c>
      <c r="C1" s="78" t="s">
        <v>63</v>
      </c>
      <c r="D1" s="5"/>
      <c r="E1" s="79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60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8051408</v>
      </c>
      <c r="C7" s="24">
        <v>16294560</v>
      </c>
      <c r="D7" s="24">
        <v>1369291</v>
      </c>
      <c r="E7" s="25">
        <v>-14925269</v>
      </c>
      <c r="F7" s="20"/>
    </row>
    <row r="8" spans="1:6" ht="34.5">
      <c r="A8" s="26" t="s">
        <v>12</v>
      </c>
      <c r="B8" s="27">
        <v>0</v>
      </c>
      <c r="C8" s="27">
        <v>3018989</v>
      </c>
      <c r="D8" s="27">
        <v>9990018</v>
      </c>
      <c r="E8" s="28">
        <v>6971029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52739370</v>
      </c>
      <c r="C11" s="27">
        <v>59949942</v>
      </c>
      <c r="D11" s="27">
        <v>911717</v>
      </c>
      <c r="E11" s="28">
        <v>-59038225</v>
      </c>
      <c r="F11" s="20"/>
    </row>
    <row r="12" spans="1:6" s="35" customFormat="1" ht="35.25">
      <c r="A12" s="31" t="s">
        <v>16</v>
      </c>
      <c r="B12" s="32">
        <v>60790778</v>
      </c>
      <c r="C12" s="32">
        <v>79263491</v>
      </c>
      <c r="D12" s="32">
        <v>12271026</v>
      </c>
      <c r="E12" s="33">
        <v>-66992465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0</v>
      </c>
      <c r="C16" s="24">
        <v>0</v>
      </c>
      <c r="D16" s="24">
        <v>0</v>
      </c>
      <c r="E16" s="24">
        <v>0</v>
      </c>
      <c r="F16" s="37"/>
    </row>
    <row r="17" spans="1:6" ht="34.5">
      <c r="A17" s="18" t="s">
        <v>21</v>
      </c>
      <c r="B17" s="24">
        <v>0</v>
      </c>
      <c r="C17" s="24">
        <v>0</v>
      </c>
      <c r="D17" s="24">
        <v>0</v>
      </c>
      <c r="E17" s="24">
        <v>0</v>
      </c>
      <c r="F17" s="37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37"/>
    </row>
    <row r="19" spans="1:6" ht="34.5">
      <c r="A19" s="39" t="s">
        <v>23</v>
      </c>
      <c r="B19" s="24">
        <v>0</v>
      </c>
      <c r="C19" s="24">
        <v>0</v>
      </c>
      <c r="D19" s="24">
        <v>0</v>
      </c>
      <c r="E19" s="24">
        <v>0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0</v>
      </c>
      <c r="C29" s="24">
        <v>0</v>
      </c>
      <c r="D29" s="24">
        <v>0</v>
      </c>
      <c r="E29" s="24">
        <v>0</v>
      </c>
      <c r="F29" s="37"/>
    </row>
    <row r="30" spans="1:6" s="35" customFormat="1" ht="35.25">
      <c r="A30" s="21" t="s">
        <v>32</v>
      </c>
      <c r="B30" s="32">
        <v>0</v>
      </c>
      <c r="C30" s="32">
        <v>0</v>
      </c>
      <c r="D30" s="32">
        <v>0</v>
      </c>
      <c r="E30" s="32">
        <v>0</v>
      </c>
      <c r="F30" s="34"/>
    </row>
    <row r="31" spans="1:6" ht="34.5">
      <c r="A31" s="40" t="s">
        <v>33</v>
      </c>
      <c r="B31" s="24">
        <v>2799145</v>
      </c>
      <c r="C31" s="24">
        <v>2799145</v>
      </c>
      <c r="D31" s="24">
        <v>699787</v>
      </c>
      <c r="E31" s="25">
        <v>-2099358</v>
      </c>
      <c r="F31" s="20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7805153</v>
      </c>
      <c r="C36" s="27">
        <v>9199913</v>
      </c>
      <c r="D36" s="27">
        <v>2299978</v>
      </c>
      <c r="E36" s="28">
        <v>-6899935</v>
      </c>
      <c r="F36" s="20"/>
    </row>
    <row r="37" spans="1:6" s="35" customFormat="1" ht="35.25">
      <c r="A37" s="42" t="s">
        <v>39</v>
      </c>
      <c r="B37" s="43">
        <v>10604298</v>
      </c>
      <c r="C37" s="43">
        <v>11999058</v>
      </c>
      <c r="D37" s="43">
        <v>2999765</v>
      </c>
      <c r="E37" s="44">
        <f>E36+E35+E34+E33+E32+E31+E30</f>
        <v>-8999293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6698434</v>
      </c>
      <c r="C40" s="46">
        <v>6698434</v>
      </c>
      <c r="D40" s="46">
        <v>2014619</v>
      </c>
      <c r="E40" s="47">
        <v>-4683815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6698434</v>
      </c>
      <c r="C44" s="32">
        <v>6698434</v>
      </c>
      <c r="D44" s="32">
        <v>2014619</v>
      </c>
      <c r="E44" s="33">
        <v>-4683815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78093510</v>
      </c>
      <c r="C46" s="52">
        <v>97960983</v>
      </c>
      <c r="D46" s="52">
        <v>17285410</v>
      </c>
      <c r="E46" s="53">
        <v>-80675573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80" zoomScaleNormal="80" zoomScalePageLayoutView="0" workbookViewId="0" topLeftCell="A31">
      <selection activeCell="B40" sqref="B40"/>
    </sheetView>
  </sheetViews>
  <sheetFormatPr defaultColWidth="12.421875" defaultRowHeight="15"/>
  <cols>
    <col min="1" max="1" width="117.7109375" style="125" customWidth="1"/>
    <col min="2" max="5" width="39.57421875" style="127" customWidth="1"/>
    <col min="6" max="6" width="21.57421875" style="125" customWidth="1"/>
    <col min="7" max="7" width="16.7109375" style="125" customWidth="1"/>
    <col min="8" max="16384" width="12.421875" style="125" customWidth="1"/>
  </cols>
  <sheetData>
    <row r="1" spans="1:12" ht="37.5" customHeight="1">
      <c r="A1" s="120" t="s">
        <v>0</v>
      </c>
      <c r="B1" s="121" t="s">
        <v>1</v>
      </c>
      <c r="C1" s="122" t="s">
        <v>64</v>
      </c>
      <c r="D1" s="123"/>
      <c r="E1" s="132"/>
      <c r="F1" s="126"/>
      <c r="G1" s="126"/>
      <c r="I1" s="126"/>
      <c r="J1" s="126"/>
      <c r="K1" s="126"/>
      <c r="L1" s="126"/>
    </row>
    <row r="2" spans="1:12" ht="37.5" customHeight="1">
      <c r="A2" s="120" t="s">
        <v>2</v>
      </c>
      <c r="F2" s="128"/>
      <c r="G2" s="128"/>
      <c r="H2" s="128"/>
      <c r="I2" s="128"/>
      <c r="J2" s="128"/>
      <c r="K2" s="128"/>
      <c r="L2" s="128"/>
    </row>
    <row r="3" spans="1:12" ht="37.5" customHeight="1" thickBot="1">
      <c r="A3" s="129" t="s">
        <v>3</v>
      </c>
      <c r="B3" s="130"/>
      <c r="C3" s="130"/>
      <c r="D3" s="130"/>
      <c r="E3" s="130"/>
      <c r="F3" s="126"/>
      <c r="G3" s="126"/>
      <c r="H3" s="126"/>
      <c r="I3" s="126"/>
      <c r="J3" s="126"/>
      <c r="K3" s="126"/>
      <c r="L3" s="126"/>
    </row>
    <row r="4" spans="1:12" ht="36" thickTop="1">
      <c r="A4" s="12" t="s">
        <v>4</v>
      </c>
      <c r="B4" s="13" t="s">
        <v>60</v>
      </c>
      <c r="C4" s="13" t="s">
        <v>6</v>
      </c>
      <c r="D4" s="13" t="s">
        <v>6</v>
      </c>
      <c r="E4" s="14" t="s">
        <v>7</v>
      </c>
      <c r="F4" s="131"/>
      <c r="G4" s="132"/>
      <c r="H4" s="132"/>
      <c r="I4" s="132"/>
      <c r="J4" s="132"/>
      <c r="K4" s="132"/>
      <c r="L4" s="132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133"/>
    </row>
    <row r="6" spans="1:6" ht="35.25">
      <c r="A6" s="21" t="s">
        <v>10</v>
      </c>
      <c r="B6" s="22"/>
      <c r="C6" s="22"/>
      <c r="D6" s="22"/>
      <c r="E6" s="23"/>
      <c r="F6" s="133"/>
    </row>
    <row r="7" spans="1:6" ht="34.5">
      <c r="A7" s="18" t="s">
        <v>11</v>
      </c>
      <c r="B7" s="24">
        <v>3027768.73</v>
      </c>
      <c r="C7" s="24">
        <v>5667722</v>
      </c>
      <c r="D7" s="24">
        <v>1416931</v>
      </c>
      <c r="E7" s="25">
        <v>-4250791</v>
      </c>
      <c r="F7" s="133"/>
    </row>
    <row r="8" spans="1:6" ht="34.5">
      <c r="A8" s="26" t="s">
        <v>12</v>
      </c>
      <c r="B8" s="27">
        <v>15000292</v>
      </c>
      <c r="C8" s="27">
        <v>29325831</v>
      </c>
      <c r="D8" s="27">
        <v>5980788</v>
      </c>
      <c r="E8" s="28">
        <v>-23345043</v>
      </c>
      <c r="F8" s="133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133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133"/>
    </row>
    <row r="11" spans="1:6" ht="34.5">
      <c r="A11" s="30" t="s">
        <v>15</v>
      </c>
      <c r="B11" s="27">
        <v>1654077.55</v>
      </c>
      <c r="C11" s="27">
        <v>405489</v>
      </c>
      <c r="D11" s="27">
        <v>1248720</v>
      </c>
      <c r="E11" s="28">
        <v>843231</v>
      </c>
      <c r="F11" s="133"/>
    </row>
    <row r="12" spans="1:6" s="135" customFormat="1" ht="35.25">
      <c r="A12" s="31" t="s">
        <v>16</v>
      </c>
      <c r="B12" s="32">
        <v>19682138.28</v>
      </c>
      <c r="C12" s="32">
        <v>35399042</v>
      </c>
      <c r="D12" s="32">
        <v>8646439</v>
      </c>
      <c r="E12" s="33">
        <v>-26752603</v>
      </c>
      <c r="F12" s="134"/>
    </row>
    <row r="13" spans="1:6" s="1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134"/>
    </row>
    <row r="14" spans="1:6" ht="35.25">
      <c r="A14" s="21" t="s">
        <v>18</v>
      </c>
      <c r="B14" s="27"/>
      <c r="C14" s="27"/>
      <c r="D14" s="27"/>
      <c r="E14" s="28"/>
      <c r="F14" s="132"/>
    </row>
    <row r="15" spans="1:6" ht="35.25">
      <c r="A15" s="38" t="s">
        <v>19</v>
      </c>
      <c r="B15" s="24"/>
      <c r="C15" s="24"/>
      <c r="D15" s="24"/>
      <c r="E15" s="25"/>
      <c r="F15" s="132"/>
    </row>
    <row r="16" spans="1:6" ht="34.5">
      <c r="A16" s="18" t="s">
        <v>20</v>
      </c>
      <c r="B16" s="24">
        <v>0</v>
      </c>
      <c r="C16" s="24">
        <v>0</v>
      </c>
      <c r="D16" s="24">
        <v>0</v>
      </c>
      <c r="E16" s="24">
        <v>0</v>
      </c>
      <c r="F16" s="132"/>
    </row>
    <row r="17" spans="1:6" ht="34.5">
      <c r="A17" s="18" t="s">
        <v>21</v>
      </c>
      <c r="B17" s="24">
        <v>0</v>
      </c>
      <c r="C17" s="24">
        <v>0</v>
      </c>
      <c r="D17" s="24">
        <v>0</v>
      </c>
      <c r="E17" s="24">
        <v>0</v>
      </c>
      <c r="F17" s="132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132"/>
    </row>
    <row r="19" spans="1:6" ht="34.5">
      <c r="A19" s="39" t="s">
        <v>23</v>
      </c>
      <c r="B19" s="24">
        <v>0</v>
      </c>
      <c r="C19" s="24">
        <v>0</v>
      </c>
      <c r="D19" s="24">
        <v>0</v>
      </c>
      <c r="E19" s="24">
        <v>0</v>
      </c>
      <c r="F19" s="132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132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132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132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132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132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132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132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132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132"/>
    </row>
    <row r="29" spans="1:6" ht="34.5">
      <c r="A29" s="39" t="s">
        <v>31</v>
      </c>
      <c r="B29" s="24">
        <v>0</v>
      </c>
      <c r="C29" s="24">
        <v>0</v>
      </c>
      <c r="D29" s="24">
        <v>0</v>
      </c>
      <c r="E29" s="24">
        <v>0</v>
      </c>
      <c r="F29" s="132"/>
    </row>
    <row r="30" spans="1:6" s="135" customFormat="1" ht="35.25">
      <c r="A30" s="21" t="s">
        <v>32</v>
      </c>
      <c r="B30" s="32">
        <v>0</v>
      </c>
      <c r="C30" s="32">
        <v>0</v>
      </c>
      <c r="D30" s="32">
        <v>0</v>
      </c>
      <c r="E30" s="32">
        <v>0</v>
      </c>
      <c r="F30" s="134"/>
    </row>
    <row r="31" spans="1:6" ht="34.5">
      <c r="A31" s="40" t="s">
        <v>33</v>
      </c>
      <c r="B31" s="24">
        <v>1667951.55</v>
      </c>
      <c r="C31" s="24">
        <v>1918278</v>
      </c>
      <c r="D31" s="24">
        <v>1007812</v>
      </c>
      <c r="E31" s="25">
        <v>-910466</v>
      </c>
      <c r="F31" s="133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133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133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133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133"/>
    </row>
    <row r="36" spans="1:6" ht="34.5">
      <c r="A36" s="41" t="s">
        <v>38</v>
      </c>
      <c r="B36" s="27">
        <v>2651347.41</v>
      </c>
      <c r="C36" s="27">
        <v>2944895</v>
      </c>
      <c r="D36" s="27">
        <v>282902</v>
      </c>
      <c r="E36" s="28">
        <v>-2661993</v>
      </c>
      <c r="F36" s="133"/>
    </row>
    <row r="37" spans="1:6" s="135" customFormat="1" ht="35.25">
      <c r="A37" s="42" t="s">
        <v>39</v>
      </c>
      <c r="B37" s="43">
        <v>4319298.96</v>
      </c>
      <c r="C37" s="43">
        <v>4863173</v>
      </c>
      <c r="D37" s="43">
        <v>1290714</v>
      </c>
      <c r="E37" s="44">
        <f>E36+E35+E34+E33+E32+E31+E30</f>
        <v>-3572459</v>
      </c>
      <c r="F37" s="134"/>
    </row>
    <row r="38" spans="1:6" ht="35.25">
      <c r="A38" s="38" t="s">
        <v>40</v>
      </c>
      <c r="B38" s="24"/>
      <c r="C38" s="24"/>
      <c r="D38" s="24"/>
      <c r="E38" s="25"/>
      <c r="F38" s="133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133"/>
    </row>
    <row r="40" spans="1:6" ht="34.5">
      <c r="A40" s="26" t="s">
        <v>42</v>
      </c>
      <c r="B40" s="46">
        <v>2796956.02</v>
      </c>
      <c r="C40" s="46">
        <v>3282232</v>
      </c>
      <c r="D40" s="46">
        <v>945558</v>
      </c>
      <c r="E40" s="47">
        <v>-2336674</v>
      </c>
      <c r="F40" s="133"/>
    </row>
    <row r="41" spans="1:6" ht="35.25">
      <c r="A41" s="48" t="s">
        <v>43</v>
      </c>
      <c r="B41" s="24"/>
      <c r="C41" s="24"/>
      <c r="D41" s="24"/>
      <c r="E41" s="24"/>
      <c r="F41" s="133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133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133"/>
    </row>
    <row r="44" spans="1:6" s="135" customFormat="1" ht="35.25">
      <c r="A44" s="21" t="s">
        <v>46</v>
      </c>
      <c r="B44" s="32">
        <v>2796956.02</v>
      </c>
      <c r="C44" s="32">
        <v>3282232</v>
      </c>
      <c r="D44" s="32">
        <v>945558</v>
      </c>
      <c r="E44" s="33">
        <v>-2336674</v>
      </c>
      <c r="F44" s="136"/>
    </row>
    <row r="45" spans="1:6" s="135" customFormat="1" ht="35.2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136"/>
    </row>
    <row r="46" spans="1:6" s="135" customFormat="1" ht="36" thickBot="1">
      <c r="A46" s="51" t="s">
        <v>48</v>
      </c>
      <c r="B46" s="52">
        <v>26798393.26</v>
      </c>
      <c r="C46" s="52">
        <v>43544447</v>
      </c>
      <c r="D46" s="52">
        <v>10882711</v>
      </c>
      <c r="E46" s="53">
        <v>-32661736</v>
      </c>
      <c r="F46" s="136"/>
    </row>
    <row r="47" spans="1:6" ht="36" thickTop="1">
      <c r="A47" s="137"/>
      <c r="B47" s="138"/>
      <c r="C47" s="138"/>
      <c r="D47" s="138"/>
      <c r="E47" s="138"/>
      <c r="F47" s="139"/>
    </row>
    <row r="48" spans="1:6" ht="35.25">
      <c r="A48" s="134"/>
      <c r="B48" s="140"/>
      <c r="C48" s="140"/>
      <c r="D48" s="140"/>
      <c r="E48" s="140"/>
      <c r="F48" s="139"/>
    </row>
    <row r="49" ht="34.5">
      <c r="A49" s="139"/>
    </row>
    <row r="50" ht="34.5">
      <c r="A50" s="141"/>
    </row>
    <row r="51" ht="34.5">
      <c r="A51" s="142"/>
    </row>
    <row r="52" spans="1:5" ht="34.5">
      <c r="A52" s="142" t="s">
        <v>49</v>
      </c>
      <c r="B52" s="143"/>
      <c r="C52" s="143"/>
      <c r="D52" s="143"/>
      <c r="E52" s="143"/>
    </row>
    <row r="53" ht="34.5">
      <c r="A53" s="142" t="s">
        <v>49</v>
      </c>
    </row>
    <row r="55" ht="34.5">
      <c r="A55" s="142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34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59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74">
        <f>SUBoard!B7+SUBR!B7+SUNO!B7+SUSLA!B7+SULaw!B7+SUAg!B7</f>
        <v>0</v>
      </c>
      <c r="C7" s="74">
        <f>SUBoard!C7+SUBR!C7+SUNO!C7+SUSLA!C7+SULaw!C7+SUAg!C7</f>
        <v>0</v>
      </c>
      <c r="D7" s="74">
        <f>SUBoard!D7+SUBR!D7+SUNO!D7+SUSLA!D7+SULaw!D7+SUAg!D7</f>
        <v>0</v>
      </c>
      <c r="E7" s="25">
        <f aca="true" t="shared" si="0" ref="E7:E12">D7-C7</f>
        <v>0</v>
      </c>
      <c r="F7" s="20"/>
    </row>
    <row r="8" spans="1:6" ht="34.5">
      <c r="A8" s="26" t="s">
        <v>12</v>
      </c>
      <c r="B8" s="75">
        <f>SUBoard!B8+SUBR!B8+SUNO!B8+SUSLA!B8+SULaw!B8+SUAg!B8</f>
        <v>0</v>
      </c>
      <c r="C8" s="75">
        <f>SUBoard!C8+SUBR!C8+SUNO!C8+SUSLA!C8+SULaw!C8+SUAg!C8</f>
        <v>0</v>
      </c>
      <c r="D8" s="75">
        <f>SUBoard!D8+SUBR!D8+SUNO!D8+SUSLA!D8+SULaw!D8+SUAg!D8</f>
        <v>0</v>
      </c>
      <c r="E8" s="28">
        <f t="shared" si="0"/>
        <v>0</v>
      </c>
      <c r="F8" s="20"/>
    </row>
    <row r="9" spans="1:6" ht="34.5">
      <c r="A9" s="29" t="s">
        <v>13</v>
      </c>
      <c r="B9" s="75">
        <f>SUBoard!B9+SUBR!B9+SUNO!B9+SUSLA!B9+SULaw!B9+SUAg!B9</f>
        <v>0</v>
      </c>
      <c r="C9" s="75">
        <f>SUBoard!C9+SUBR!C9+SUNO!C9+SUSLA!C9+SULaw!C9+SUAg!C9</f>
        <v>0</v>
      </c>
      <c r="D9" s="75">
        <f>SUBoard!D9+SUBR!D9+SUNO!D9+SUSLA!D9+SULaw!D9+SUAg!D9</f>
        <v>0</v>
      </c>
      <c r="E9" s="28">
        <f t="shared" si="0"/>
        <v>0</v>
      </c>
      <c r="F9" s="20"/>
    </row>
    <row r="10" spans="1:6" ht="34.5">
      <c r="A10" s="30" t="s">
        <v>14</v>
      </c>
      <c r="B10" s="75">
        <f>SUBoard!B10+SUBR!B10+SUNO!B10+SUSLA!B10+SULaw!B10+SUAg!B10</f>
        <v>1951511</v>
      </c>
      <c r="C10" s="75">
        <f>SUBoard!C10+SUBR!C10+SUNO!C10+SUSLA!C10+SULaw!C10+SUAg!C10</f>
        <v>1949025</v>
      </c>
      <c r="D10" s="75">
        <f>SUBoard!D10+SUBR!D10+SUNO!D10+SUSLA!D10+SULaw!D10+SUAg!D10</f>
        <v>1966690</v>
      </c>
      <c r="E10" s="28">
        <f t="shared" si="0"/>
        <v>17665</v>
      </c>
      <c r="F10" s="20"/>
    </row>
    <row r="11" spans="1:6" ht="34.5">
      <c r="A11" s="30" t="s">
        <v>15</v>
      </c>
      <c r="B11" s="75">
        <f>SUBoard!B11+SUBR!B11+SUNO!B11+SUSLA!B11+SULaw!B11+SUAg!B11</f>
        <v>0</v>
      </c>
      <c r="C11" s="75">
        <f>SUBoard!C11+SUBR!C11+SUNO!C11+SUSLA!C11+SULaw!C11+SUAg!C11</f>
        <v>0</v>
      </c>
      <c r="D11" s="75">
        <f>SUBoard!D11+SUBR!D11+SUNO!D11+SUSLA!D11+SULaw!D11+SUAg!D11</f>
        <v>0</v>
      </c>
      <c r="E11" s="28">
        <f t="shared" si="0"/>
        <v>0</v>
      </c>
      <c r="F11" s="20"/>
    </row>
    <row r="12" spans="1:6" s="35" customFormat="1" ht="35.25">
      <c r="A12" s="31" t="s">
        <v>16</v>
      </c>
      <c r="B12" s="75">
        <f>SUM(B7:B11)</f>
        <v>1951511</v>
      </c>
      <c r="C12" s="75">
        <f>SUM(C7:C11)</f>
        <v>1949025</v>
      </c>
      <c r="D12" s="75">
        <f>SUM(D7:D11)</f>
        <v>1966690</v>
      </c>
      <c r="E12" s="33">
        <f t="shared" si="0"/>
        <v>17665</v>
      </c>
      <c r="F12" s="34"/>
    </row>
    <row r="13" spans="1:6" s="35" customFormat="1" ht="35.25">
      <c r="A13" s="36" t="s">
        <v>17</v>
      </c>
      <c r="B13" s="24">
        <f>SUBoard!B13+SUBR!B13+SUNO!B13+SUSLA!B13+SULaw!B13+SUAg!B13</f>
        <v>0</v>
      </c>
      <c r="C13" s="24">
        <f>SUBoard!C13+SUBR!C13+SUNO!C13+SUSLA!C13+SULaw!C13+SUAg!C13</f>
        <v>0</v>
      </c>
      <c r="D13" s="24">
        <f>SUBoard!D13+SUBR!D13+SUNO!D13+SUSLA!D13+SULaw!D13+SUAg!D13</f>
        <v>0</v>
      </c>
      <c r="E13" s="33">
        <f>D13-C13</f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f>SUBoard!B16+SUBR!B16+SUNO!B16+SUSLA!B16+SULaw!B16+SUAg!B16</f>
        <v>49330629.81</v>
      </c>
      <c r="C16" s="24">
        <f>SUBoard!C16+SUBR!C16+SUNO!C16+SUSLA!C16+SULaw!C16+SUAg!C16</f>
        <v>48675331</v>
      </c>
      <c r="D16" s="24">
        <f>SUBoard!D16+SUBR!D16+SUNO!D16+SUSLA!D16+SULaw!D16+SUAg!D16</f>
        <v>51253264</v>
      </c>
      <c r="E16" s="24">
        <f>D16-C16</f>
        <v>2577933</v>
      </c>
      <c r="F16" s="37"/>
    </row>
    <row r="17" spans="1:6" ht="34.5">
      <c r="A17" s="18" t="s">
        <v>21</v>
      </c>
      <c r="B17" s="24">
        <f>SUBoard!B17+SUBR!B17+SUNO!B17+SUSLA!B17+SULaw!B17+SUAg!B17</f>
        <v>6243309.56</v>
      </c>
      <c r="C17" s="24">
        <f>SUBoard!C17+SUBR!C17+SUNO!C17+SUSLA!C17+SULaw!C17+SUAg!C17</f>
        <v>7013039</v>
      </c>
      <c r="D17" s="24">
        <f>SUBoard!D17+SUBR!D17+SUNO!D17+SUSLA!D17+SULaw!D17+SUAg!D17</f>
        <v>6337886.5</v>
      </c>
      <c r="E17" s="24">
        <f>D17-C17</f>
        <v>-675152.5</v>
      </c>
      <c r="F17" s="37"/>
    </row>
    <row r="18" spans="1:6" ht="34.5">
      <c r="A18" s="39" t="s">
        <v>22</v>
      </c>
      <c r="B18" s="24">
        <f>SUBoard!B18+SUBR!B18+SUNO!B18+SUSLA!B18+SULaw!B18+SUAg!B18</f>
        <v>2375488.9299999997</v>
      </c>
      <c r="C18" s="24">
        <f>SUBoard!C18+SUBR!C18+SUNO!C18+SUSLA!C18+SULaw!C18+SUAg!C18</f>
        <v>2864787</v>
      </c>
      <c r="D18" s="24">
        <f>SUBoard!D18+SUBR!D18+SUNO!D18+SUSLA!D18+SULaw!D18+SUAg!D18</f>
        <v>2694980</v>
      </c>
      <c r="E18" s="24">
        <f>D18-C18</f>
        <v>-169807</v>
      </c>
      <c r="F18" s="37"/>
    </row>
    <row r="19" spans="1:6" ht="34.5">
      <c r="A19" s="39" t="s">
        <v>23</v>
      </c>
      <c r="B19" s="24">
        <f>SUBoard!B19+SUBR!B19+SUNO!B19+SUSLA!B19+SULaw!B19+SUAg!B19</f>
        <v>966714.93</v>
      </c>
      <c r="C19" s="24">
        <f>SUBoard!C19+SUBR!C19+SUNO!C19+SUSLA!C19+SULaw!C19+SUAg!C19</f>
        <v>994149</v>
      </c>
      <c r="D19" s="24">
        <f>SUBoard!D19+SUBR!D19+SUNO!D19+SUSLA!D19+SULaw!D19+SUAg!D19</f>
        <v>923717</v>
      </c>
      <c r="E19" s="24">
        <f>D19-C19</f>
        <v>-70432</v>
      </c>
      <c r="F19" s="37"/>
    </row>
    <row r="20" spans="1:6" ht="34.5">
      <c r="A20" s="39" t="s">
        <v>24</v>
      </c>
      <c r="B20" s="24">
        <f>SUBoard!B20+SUBR!B20+SUNO!B20+SUSLA!B20+SULaw!B20+SUAg!B20</f>
        <v>866351.52</v>
      </c>
      <c r="C20" s="24">
        <f>SUBoard!C20+SUBR!C20+SUNO!C20+SUSLA!C20+SULaw!C20+SUAg!C20</f>
        <v>1135000</v>
      </c>
      <c r="D20" s="24">
        <f>SUBoard!D20+SUBR!D20+SUNO!D20+SUSLA!D20+SULaw!D20+SUAg!D20</f>
        <v>800000</v>
      </c>
      <c r="E20" s="24">
        <f aca="true" t="shared" si="1" ref="E20:E28">D20-C20</f>
        <v>-335000</v>
      </c>
      <c r="F20" s="37"/>
    </row>
    <row r="21" spans="1:6" ht="34.5">
      <c r="A21" s="39" t="s">
        <v>25</v>
      </c>
      <c r="B21" s="24">
        <f>SUBoard!B21+SUBR!B21+SUNO!B21+SUSLA!B21+SULaw!B21+SUAg!B21</f>
        <v>200000</v>
      </c>
      <c r="C21" s="24">
        <f>SUBoard!C21+SUBR!C21+SUNO!C21+SUSLA!C21+SULaw!C21+SUAg!C21</f>
        <v>200000</v>
      </c>
      <c r="D21" s="24">
        <f>SUBoard!D21+SUBR!D21+SUNO!D21+SUSLA!D21+SULaw!D21+SUAg!D21</f>
        <v>200000</v>
      </c>
      <c r="E21" s="24">
        <f t="shared" si="1"/>
        <v>0</v>
      </c>
      <c r="F21" s="37"/>
    </row>
    <row r="22" spans="1:6" ht="34.5">
      <c r="A22" s="39" t="s">
        <v>51</v>
      </c>
      <c r="B22" s="24">
        <f>SUBoard!B22+SUBR!B22+SUNO!B22+SUSLA!B22+SULaw!B22+SUAg!B22</f>
        <v>0</v>
      </c>
      <c r="C22" s="24">
        <f>SUBoard!C22+SUBR!C22+SUNO!C22+SUSLA!C22+SULaw!C22+SUAg!C22</f>
        <v>0</v>
      </c>
      <c r="D22" s="24">
        <f>SUBoard!D22+SUBR!D22+SUNO!D22+SUSLA!D22+SULaw!D22+SUAg!D22</f>
        <v>419692</v>
      </c>
      <c r="E22" s="24">
        <f>D22-C22</f>
        <v>419692</v>
      </c>
      <c r="F22" s="37"/>
    </row>
    <row r="23" spans="1:6" ht="34.5">
      <c r="A23" s="39" t="s">
        <v>52</v>
      </c>
      <c r="B23" s="24">
        <f>SUBoard!B23+SUBR!B23+SUNO!B23+SUSLA!B23+SULaw!B23+SUAg!B23</f>
        <v>0</v>
      </c>
      <c r="C23" s="24">
        <f>SUBoard!C23+SUBR!C23+SUNO!C23+SUSLA!C23+SULaw!C23+SUAg!C23</f>
        <v>0</v>
      </c>
      <c r="D23" s="24">
        <f>SUBoard!D23+SUBR!D23+SUNO!D23+SUSLA!D23+SULaw!D23+SUAg!D23</f>
        <v>0</v>
      </c>
      <c r="E23" s="24">
        <f t="shared" si="1"/>
        <v>0</v>
      </c>
      <c r="F23" s="37"/>
    </row>
    <row r="24" spans="1:6" ht="34.5">
      <c r="A24" s="39" t="s">
        <v>26</v>
      </c>
      <c r="B24" s="24">
        <f>SUBoard!B24+SUBR!B24+SUNO!B24+SUSLA!B24+SULaw!B24+SUAg!B24</f>
        <v>0</v>
      </c>
      <c r="C24" s="24">
        <f>SUBoard!C24+SUBR!C24+SUNO!C24+SUSLA!C24+SULaw!C24+SUAg!C24</f>
        <v>0</v>
      </c>
      <c r="D24" s="24">
        <f>SUBoard!D24+SUBR!D24+SUNO!D24+SUSLA!D24+SULaw!D24+SUAg!D24</f>
        <v>0</v>
      </c>
      <c r="E24" s="24">
        <f t="shared" si="1"/>
        <v>0</v>
      </c>
      <c r="F24" s="37"/>
    </row>
    <row r="25" spans="1:6" ht="34.5">
      <c r="A25" s="39" t="s">
        <v>27</v>
      </c>
      <c r="B25" s="24">
        <f>SUBoard!B25+SUBR!B25+SUNO!B25+SUSLA!B25+SULaw!B25+SUAg!B25</f>
        <v>1769642.65</v>
      </c>
      <c r="C25" s="24">
        <f>SUBoard!C25+SUBR!C25+SUNO!C25+SUSLA!C25+SULaw!C25+SUAg!C25</f>
        <v>2390000</v>
      </c>
      <c r="D25" s="24">
        <f>SUBoard!D25+SUBR!D25+SUNO!D25+SUSLA!D25+SULaw!D25+SUAg!D25</f>
        <v>1600000</v>
      </c>
      <c r="E25" s="24">
        <f t="shared" si="1"/>
        <v>-790000</v>
      </c>
      <c r="F25" s="37"/>
    </row>
    <row r="26" spans="1:6" ht="34.5">
      <c r="A26" s="39" t="s">
        <v>28</v>
      </c>
      <c r="B26" s="24">
        <f>SUBoard!B26+SUBR!B26+SUNO!B26+SUSLA!B26+SULaw!B26+SUAg!B26</f>
        <v>530805.53</v>
      </c>
      <c r="C26" s="24">
        <f>SUBoard!C26+SUBR!C26+SUNO!C26+SUSLA!C26+SULaw!C26+SUAg!C26</f>
        <v>455802</v>
      </c>
      <c r="D26" s="24">
        <f>SUBoard!D26+SUBR!D26+SUNO!D26+SUSLA!D26+SULaw!D26+SUAg!D26</f>
        <v>506919</v>
      </c>
      <c r="E26" s="24">
        <f t="shared" si="1"/>
        <v>51117</v>
      </c>
      <c r="F26" s="37"/>
    </row>
    <row r="27" spans="1:6" ht="34.5">
      <c r="A27" s="39" t="s">
        <v>29</v>
      </c>
      <c r="B27" s="24">
        <f>SUBoard!B27+SUBR!B27+SUNO!B27+SUSLA!B27+SULaw!B27+SUAg!B27</f>
        <v>0</v>
      </c>
      <c r="C27" s="24">
        <f>SUBoard!C27+SUBR!C27+SUNO!C27+SUSLA!C27+SULaw!C27+SUAg!C27</f>
        <v>0</v>
      </c>
      <c r="D27" s="24">
        <f>SUBoard!D27+SUBR!D27+SUNO!D27+SUSLA!D27+SULaw!D27+SUAg!D27</f>
        <v>0</v>
      </c>
      <c r="E27" s="24">
        <f t="shared" si="1"/>
        <v>0</v>
      </c>
      <c r="F27" s="37"/>
    </row>
    <row r="28" spans="1:6" ht="34.5">
      <c r="A28" s="39" t="s">
        <v>30</v>
      </c>
      <c r="B28" s="24">
        <f>SUBoard!B28+SUBR!B28+SUNO!B28+SUSLA!B28+SULaw!B28+SUAg!B28</f>
        <v>0</v>
      </c>
      <c r="C28" s="24">
        <f>SUBoard!C28+SUBR!C28+SUNO!C28+SUSLA!C28+SULaw!C28+SUAg!C28</f>
        <v>175000</v>
      </c>
      <c r="D28" s="24">
        <f>SUBoard!D28+SUBR!D28+SUNO!D28+SUSLA!D28+SULaw!D28+SUAg!D28</f>
        <v>175000</v>
      </c>
      <c r="E28" s="24">
        <f t="shared" si="1"/>
        <v>0</v>
      </c>
      <c r="F28" s="37"/>
    </row>
    <row r="29" spans="1:6" ht="34.5">
      <c r="A29" s="39" t="s">
        <v>31</v>
      </c>
      <c r="B29" s="24">
        <f>SUBoard!B29+SUBR!B29+SUNO!B29+SUSLA!B29+SULaw!B29+SUAg!B29</f>
        <v>76914.2</v>
      </c>
      <c r="C29" s="24">
        <f>SUBoard!C29+SUBR!C29+SUNO!C29+SUSLA!C29+SULaw!C29+SUAg!C29</f>
        <v>0</v>
      </c>
      <c r="D29" s="24">
        <f>SUBoard!D29+SUBR!D29+SUNO!D29+SUSLA!D29+SULaw!D29+SUAg!D29</f>
        <v>0</v>
      </c>
      <c r="E29" s="24">
        <f>D29-C29</f>
        <v>0</v>
      </c>
      <c r="F29" s="37"/>
    </row>
    <row r="30" spans="1:6" s="35" customFormat="1" ht="35.25">
      <c r="A30" s="21" t="s">
        <v>32</v>
      </c>
      <c r="B30" s="32">
        <f>SUM(B16:B29)</f>
        <v>62359857.13000001</v>
      </c>
      <c r="C30" s="32">
        <f>SUM(C16:C29)</f>
        <v>63903108</v>
      </c>
      <c r="D30" s="32">
        <f>SUM(D16:D29)</f>
        <v>64911458.5</v>
      </c>
      <c r="E30" s="32">
        <f>SUM(E16:E29)</f>
        <v>1008350.5</v>
      </c>
      <c r="F30" s="34"/>
    </row>
    <row r="31" spans="1:6" ht="34.5">
      <c r="A31" s="40" t="s">
        <v>33</v>
      </c>
      <c r="B31" s="74">
        <f>SUBoard!B31+SUBR!B31+SUNO!B31+SUSLA!B31+SULaw!B31+SUAg!B31</f>
        <v>0</v>
      </c>
      <c r="C31" s="74">
        <f>SUBoard!C31+SUBR!C31+SUNO!C31+SUSLA!C31+SULaw!C31+SUAg!C31</f>
        <v>0</v>
      </c>
      <c r="D31" s="74">
        <f>SUBoard!D31+SUBR!D31+SUNO!D31+SUSLA!D31+SULaw!D31+SUAg!D31</f>
        <v>0</v>
      </c>
      <c r="E31" s="25">
        <f aca="true" t="shared" si="2" ref="E31:E36">D31-C31</f>
        <v>0</v>
      </c>
      <c r="F31" s="20"/>
    </row>
    <row r="32" spans="1:6" ht="34.5">
      <c r="A32" s="39" t="s">
        <v>34</v>
      </c>
      <c r="B32" s="75">
        <f>SUBoard!B32+SUBR!B32+SUNO!B32+SUSLA!B32+SULaw!B32+SUAg!B32</f>
        <v>0</v>
      </c>
      <c r="C32" s="75">
        <f>SUBoard!C32+SUBR!C32+SUNO!C32+SUSLA!C32+SULaw!C32+SUAg!C32</f>
        <v>0</v>
      </c>
      <c r="D32" s="75">
        <f>SUBoard!D32+SUBR!D32+SUNO!D32+SUSLA!D32+SULaw!D32+SUAg!D32</f>
        <v>0</v>
      </c>
      <c r="E32" s="28">
        <f t="shared" si="2"/>
        <v>0</v>
      </c>
      <c r="F32" s="20"/>
    </row>
    <row r="33" spans="1:6" ht="34.5">
      <c r="A33" s="41" t="s">
        <v>35</v>
      </c>
      <c r="B33" s="75">
        <f>SUBoard!B33+SUBR!B33+SUNO!B33+SUSLA!B33+SULaw!B33+SUAg!B33</f>
        <v>0</v>
      </c>
      <c r="C33" s="75">
        <f>SUBoard!C33+SUBR!C33+SUNO!C33+SUSLA!C33+SULaw!C33+SUAg!C33</f>
        <v>0</v>
      </c>
      <c r="D33" s="75">
        <f>SUBoard!D33+SUBR!D33+SUNO!D33+SUSLA!D33+SULaw!D33+SUAg!D33</f>
        <v>0</v>
      </c>
      <c r="E33" s="28">
        <f t="shared" si="2"/>
        <v>0</v>
      </c>
      <c r="F33" s="20"/>
    </row>
    <row r="34" spans="1:6" ht="34.5">
      <c r="A34" s="29" t="s">
        <v>36</v>
      </c>
      <c r="B34" s="75">
        <f>SUBoard!B34+SUBR!B34+SUNO!B34+SUSLA!B34+SULaw!B34+SUAg!B34</f>
        <v>0</v>
      </c>
      <c r="C34" s="75">
        <f>SUBoard!C34+SUBR!C34+SUNO!C34+SUSLA!C34+SULaw!C34+SUAg!C34</f>
        <v>0</v>
      </c>
      <c r="D34" s="75">
        <f>SUBoard!D34+SUBR!D34+SUNO!D34+SUSLA!D34+SULaw!D34+SUAg!D34</f>
        <v>0</v>
      </c>
      <c r="E34" s="28">
        <f t="shared" si="2"/>
        <v>0</v>
      </c>
      <c r="F34" s="20"/>
    </row>
    <row r="35" spans="1:6" ht="34.5">
      <c r="A35" s="39" t="s">
        <v>37</v>
      </c>
      <c r="B35" s="75">
        <f>SUBoard!B35+SUBR!B35+SUNO!B35+SUSLA!B35+SULaw!B35+SUAg!B35</f>
        <v>0</v>
      </c>
      <c r="C35" s="75">
        <f>SUBoard!C35+SUBR!C35+SUNO!C35+SUSLA!C35+SULaw!C35+SUAg!C35</f>
        <v>0</v>
      </c>
      <c r="D35" s="75">
        <f>SUBoard!D35+SUBR!D35+SUNO!D35+SUSLA!D35+SULaw!D35+SUAg!D35</f>
        <v>0</v>
      </c>
      <c r="E35" s="28">
        <f t="shared" si="2"/>
        <v>0</v>
      </c>
      <c r="F35" s="20"/>
    </row>
    <row r="36" spans="1:6" ht="34.5">
      <c r="A36" s="41" t="s">
        <v>38</v>
      </c>
      <c r="B36" s="24">
        <f>SUBoard!B36+SUBR!B36+SUNO!B36+SUSLA!B36+SULaw!B36+SUAg!B36</f>
        <v>5132304.930000001</v>
      </c>
      <c r="C36" s="24">
        <f>SUBoard!C36+SUBR!C36+SUNO!C36+SUSLA!C36+SULaw!C36+SUAg!C36</f>
        <v>5875405</v>
      </c>
      <c r="D36" s="24">
        <f>SUBoard!D36+SUBR!D36+SUNO!D36+SUSLA!D36+SULaw!D36+SUAg!D36</f>
        <v>6900924</v>
      </c>
      <c r="E36" s="71">
        <f t="shared" si="2"/>
        <v>1025519</v>
      </c>
      <c r="F36" s="20"/>
    </row>
    <row r="37" spans="1:6" s="35" customFormat="1" ht="35.25">
      <c r="A37" s="42" t="s">
        <v>39</v>
      </c>
      <c r="B37" s="43">
        <f>SUM(B30:B36)</f>
        <v>67492162.06000002</v>
      </c>
      <c r="C37" s="43">
        <f>SUM(C30:C36)</f>
        <v>69778513</v>
      </c>
      <c r="D37" s="43">
        <f>SUM(D30:D36)</f>
        <v>71812382.5</v>
      </c>
      <c r="E37" s="72">
        <f>E36+E35+E34+E33+E32+E31+E30</f>
        <v>2033869.5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74">
        <f>SUBoard!B39+SUBR!B39+SUNO!B39+SUSLA!B39+SULaw!B39+SUAg!B39</f>
        <v>3654209</v>
      </c>
      <c r="C39" s="74">
        <f>SUBoard!C39+SUBR!C39+SUNO!C39+SUSLA!C39+SULaw!C39+SUAg!C39</f>
        <v>3654209</v>
      </c>
      <c r="D39" s="74">
        <f>SUBoard!D39+SUBR!D39+SUNO!D39+SUSLA!D39+SULaw!D39+SUAg!D39</f>
        <v>3654209</v>
      </c>
      <c r="E39" s="25">
        <f>D39-C39</f>
        <v>0</v>
      </c>
      <c r="F39" s="20"/>
    </row>
    <row r="40" spans="1:6" ht="34.5">
      <c r="A40" s="26" t="s">
        <v>42</v>
      </c>
      <c r="B40" s="75">
        <f>SUBoard!B40+SUBR!B40+SUNO!B40+SUSLA!B40+SULaw!B40+SUAg!B40</f>
        <v>0</v>
      </c>
      <c r="C40" s="75">
        <f>SUBoard!C40+SUBR!C40+SUNO!C40+SUSLA!C40+SULaw!C40+SUAg!C40</f>
        <v>0</v>
      </c>
      <c r="D40" s="75">
        <f>SUBoard!D40+SUBR!D40+SUNO!D40+SUSLA!D40+SULaw!D40+SUAg!D40</f>
        <v>0</v>
      </c>
      <c r="E40" s="47">
        <f>D40-C40</f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74">
        <f>SUBoard!B42+SUBR!B42+SUNO!B42+SUSLA!B42+SULaw!B42+SUAg!B42</f>
        <v>0</v>
      </c>
      <c r="C42" s="74">
        <f>SUBoard!C42+SUBR!C42+SUNO!C42+SUSLA!C42+SULaw!C42+SUAg!C42</f>
        <v>0</v>
      </c>
      <c r="D42" s="74">
        <f>SUBoard!D42+SUBR!D42+SUNO!D42+SUSLA!D42+SULaw!D42+SUAg!D42</f>
        <v>0</v>
      </c>
      <c r="E42" s="25">
        <f>D42-C42</f>
        <v>0</v>
      </c>
      <c r="F42" s="20"/>
    </row>
    <row r="43" spans="1:6" ht="34.5">
      <c r="A43" s="26" t="s">
        <v>45</v>
      </c>
      <c r="B43" s="75">
        <f>SUBoard!B43+SUBR!B43+SUNO!B43+SUSLA!B43+SULaw!B43+SUAg!B43</f>
        <v>0</v>
      </c>
      <c r="C43" s="75">
        <f>SUBoard!C43+SUBR!C43+SUNO!C43+SUSLA!C43+SULaw!C43+SUAg!C43</f>
        <v>0</v>
      </c>
      <c r="D43" s="75">
        <f>SUBoard!D43+SUBR!D43+SUNO!D43+SUSLA!D43+SULaw!D43+SUAg!D43</f>
        <v>0</v>
      </c>
      <c r="E43" s="28">
        <f>D43-C43</f>
        <v>0</v>
      </c>
      <c r="F43" s="20"/>
    </row>
    <row r="44" spans="1:6" s="50" customFormat="1" ht="45">
      <c r="A44" s="21" t="s">
        <v>46</v>
      </c>
      <c r="B44" s="76">
        <f>B39+B40+B42+B43</f>
        <v>3654209</v>
      </c>
      <c r="C44" s="76">
        <f>C39+C40+C42+C43</f>
        <v>3654209</v>
      </c>
      <c r="D44" s="76">
        <f>D39+D40+D42+D43</f>
        <v>3654209</v>
      </c>
      <c r="E44" s="33">
        <f>D44-C44</f>
        <v>0</v>
      </c>
      <c r="F44" s="49"/>
    </row>
    <row r="45" spans="1:6" s="50" customFormat="1" ht="45">
      <c r="A45" s="21" t="s">
        <v>47</v>
      </c>
      <c r="B45" s="73">
        <f>SUBoard!B45+SUBR!B45+SUNO!B45+SUSLA!B45+SULaw!B45+SUAg!B45</f>
        <v>0</v>
      </c>
      <c r="C45" s="73">
        <f>SUBoard!C45+SUBR!C45+SUNO!C45+SUSLA!C45+SULaw!C45+SUAg!C45</f>
        <v>0</v>
      </c>
      <c r="D45" s="73">
        <f>SUBoard!D45+SUBR!D45+SUNO!D45+SUSLA!D45+SULaw!D45+SUAg!D45</f>
        <v>0</v>
      </c>
      <c r="E45" s="33">
        <f>D45-C45</f>
        <v>0</v>
      </c>
      <c r="F45" s="49"/>
    </row>
    <row r="46" spans="1:6" s="50" customFormat="1" ht="45.75" thickBot="1">
      <c r="A46" s="51" t="s">
        <v>48</v>
      </c>
      <c r="B46" s="52">
        <f>B45+B44+B37+B13+B12</f>
        <v>73097882.06000002</v>
      </c>
      <c r="C46" s="52">
        <f>C45+C44+C37+C13+C12</f>
        <v>75381747</v>
      </c>
      <c r="D46" s="52">
        <f>D45+D44+D37+D13+D12</f>
        <v>77433281.5</v>
      </c>
      <c r="E46" s="53">
        <f>D46-C46</f>
        <v>2051534.5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60" zoomScaleNormal="60" zoomScalePageLayoutView="0" workbookViewId="0" topLeftCell="A1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50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1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0</v>
      </c>
      <c r="C16" s="24">
        <v>0</v>
      </c>
      <c r="D16" s="24">
        <v>0</v>
      </c>
      <c r="E16" s="24">
        <v>0</v>
      </c>
      <c r="F16" s="37"/>
    </row>
    <row r="17" spans="1:6" ht="34.5">
      <c r="A17" s="18" t="s">
        <v>21</v>
      </c>
      <c r="B17" s="24">
        <v>0</v>
      </c>
      <c r="C17" s="24">
        <v>0</v>
      </c>
      <c r="D17" s="24">
        <v>0</v>
      </c>
      <c r="E17" s="24">
        <v>0</v>
      </c>
      <c r="F17" s="37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37"/>
    </row>
    <row r="19" spans="1:6" ht="34.5">
      <c r="A19" s="39" t="s">
        <v>23</v>
      </c>
      <c r="B19" s="24">
        <v>0</v>
      </c>
      <c r="C19" s="24">
        <v>0</v>
      </c>
      <c r="D19" s="24">
        <v>0</v>
      </c>
      <c r="E19" s="24">
        <v>0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26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27</v>
      </c>
      <c r="B23" s="24">
        <v>0</v>
      </c>
      <c r="C23" s="24">
        <v>0</v>
      </c>
      <c r="D23" s="24">
        <v>0</v>
      </c>
      <c r="E23" s="24">
        <v>0</v>
      </c>
      <c r="F23" s="37"/>
    </row>
    <row r="24" spans="1:6" ht="34.5">
      <c r="A24" s="39" t="s">
        <v>28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29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30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31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s="35" customFormat="1" ht="35.25">
      <c r="A28" s="21" t="s">
        <v>32</v>
      </c>
      <c r="B28" s="32">
        <v>0</v>
      </c>
      <c r="C28" s="32">
        <v>0</v>
      </c>
      <c r="D28" s="32">
        <v>0</v>
      </c>
      <c r="E28" s="32">
        <v>0</v>
      </c>
      <c r="F28" s="34"/>
    </row>
    <row r="29" spans="1:6" ht="34.5">
      <c r="A29" s="40" t="s">
        <v>33</v>
      </c>
      <c r="B29" s="24">
        <v>0</v>
      </c>
      <c r="C29" s="24">
        <v>0</v>
      </c>
      <c r="D29" s="24">
        <v>0</v>
      </c>
      <c r="E29" s="25">
        <v>0</v>
      </c>
      <c r="F29" s="20"/>
    </row>
    <row r="30" spans="1:6" ht="34.5">
      <c r="A30" s="39" t="s">
        <v>34</v>
      </c>
      <c r="B30" s="27">
        <v>0</v>
      </c>
      <c r="C30" s="27">
        <v>0</v>
      </c>
      <c r="D30" s="27">
        <v>0</v>
      </c>
      <c r="E30" s="28">
        <v>0</v>
      </c>
      <c r="F30" s="20"/>
    </row>
    <row r="31" spans="1:6" ht="34.5">
      <c r="A31" s="41" t="s">
        <v>35</v>
      </c>
      <c r="B31" s="27">
        <v>0</v>
      </c>
      <c r="C31" s="27">
        <v>0</v>
      </c>
      <c r="D31" s="27">
        <v>0</v>
      </c>
      <c r="E31" s="28">
        <v>0</v>
      </c>
      <c r="F31" s="20"/>
    </row>
    <row r="32" spans="1:6" ht="34.5">
      <c r="A32" s="29" t="s">
        <v>36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39" t="s">
        <v>37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41" t="s">
        <v>38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s="35" customFormat="1" ht="35.25">
      <c r="A35" s="42" t="s">
        <v>39</v>
      </c>
      <c r="B35" s="43">
        <v>0</v>
      </c>
      <c r="C35" s="43">
        <v>0</v>
      </c>
      <c r="D35" s="43">
        <v>0</v>
      </c>
      <c r="E35" s="44">
        <v>0</v>
      </c>
      <c r="F35" s="34"/>
    </row>
    <row r="36" spans="1:6" ht="35.25">
      <c r="A36" s="38" t="s">
        <v>40</v>
      </c>
      <c r="B36" s="24"/>
      <c r="C36" s="24"/>
      <c r="D36" s="24"/>
      <c r="E36" s="25"/>
      <c r="F36" s="20"/>
    </row>
    <row r="37" spans="1:6" ht="34.5">
      <c r="A37" s="45" t="s">
        <v>41</v>
      </c>
      <c r="B37" s="24">
        <v>0</v>
      </c>
      <c r="C37" s="24">
        <v>0</v>
      </c>
      <c r="D37" s="24">
        <v>0</v>
      </c>
      <c r="E37" s="25">
        <f>E36+E35+E34+E33+E32+E31+E30</f>
        <v>0</v>
      </c>
      <c r="F37" s="20"/>
    </row>
    <row r="38" spans="1:6" ht="34.5">
      <c r="A38" s="26" t="s">
        <v>42</v>
      </c>
      <c r="B38" s="46">
        <v>0</v>
      </c>
      <c r="C38" s="46">
        <v>0</v>
      </c>
      <c r="D38" s="46">
        <v>0</v>
      </c>
      <c r="E38" s="47">
        <v>0</v>
      </c>
      <c r="F38" s="20"/>
    </row>
    <row r="39" spans="1:6" ht="35.25">
      <c r="A39" s="48" t="s">
        <v>43</v>
      </c>
      <c r="B39" s="24"/>
      <c r="C39" s="24"/>
      <c r="D39" s="24"/>
      <c r="E39" s="24"/>
      <c r="F39" s="20"/>
    </row>
    <row r="40" spans="1:6" ht="34.5">
      <c r="A40" s="39" t="s">
        <v>44</v>
      </c>
      <c r="B40" s="24">
        <v>0</v>
      </c>
      <c r="C40" s="24">
        <v>0</v>
      </c>
      <c r="D40" s="24">
        <v>0</v>
      </c>
      <c r="E40" s="25">
        <v>0</v>
      </c>
      <c r="F40" s="20"/>
    </row>
    <row r="41" spans="1:6" ht="34.5">
      <c r="A41" s="26" t="s">
        <v>45</v>
      </c>
      <c r="B41" s="27">
        <v>0</v>
      </c>
      <c r="C41" s="27">
        <v>0</v>
      </c>
      <c r="D41" s="27">
        <v>0</v>
      </c>
      <c r="E41" s="28">
        <v>0</v>
      </c>
      <c r="F41" s="20"/>
    </row>
    <row r="42" spans="1:6" s="50" customFormat="1" ht="45">
      <c r="A42" s="21" t="s">
        <v>46</v>
      </c>
      <c r="B42" s="32">
        <v>0</v>
      </c>
      <c r="C42" s="32">
        <v>0</v>
      </c>
      <c r="D42" s="32">
        <v>0</v>
      </c>
      <c r="E42" s="33">
        <v>0</v>
      </c>
      <c r="F42" s="49"/>
    </row>
    <row r="43" spans="1:6" s="50" customFormat="1" ht="45">
      <c r="A43" s="21" t="s">
        <v>47</v>
      </c>
      <c r="B43" s="32">
        <v>0</v>
      </c>
      <c r="C43" s="32">
        <v>0</v>
      </c>
      <c r="D43" s="32">
        <v>0</v>
      </c>
      <c r="E43" s="33">
        <v>0</v>
      </c>
      <c r="F43" s="49"/>
    </row>
    <row r="44" spans="1:6" s="50" customFormat="1" ht="45.75" thickBot="1">
      <c r="A44" s="51" t="s">
        <v>48</v>
      </c>
      <c r="B44" s="52">
        <v>0</v>
      </c>
      <c r="C44" s="52">
        <v>0</v>
      </c>
      <c r="D44" s="52">
        <v>0</v>
      </c>
      <c r="E44" s="53">
        <v>0</v>
      </c>
      <c r="F44" s="49"/>
    </row>
    <row r="45" spans="1:6" s="8" customFormat="1" ht="45" thickTop="1">
      <c r="A45" s="54"/>
      <c r="B45" s="55"/>
      <c r="C45" s="55"/>
      <c r="D45" s="55"/>
      <c r="E45" s="55"/>
      <c r="F45" s="56"/>
    </row>
    <row r="46" spans="1:6" ht="45">
      <c r="A46" s="57"/>
      <c r="B46" s="58"/>
      <c r="C46" s="58"/>
      <c r="D46" s="58"/>
      <c r="E46" s="58"/>
      <c r="F46" s="59"/>
    </row>
    <row r="47" spans="1:6" ht="44.25">
      <c r="A47" s="56"/>
      <c r="B47" s="2"/>
      <c r="C47" s="2"/>
      <c r="D47" s="2"/>
      <c r="E47" s="2"/>
      <c r="F47" s="60"/>
    </row>
    <row r="48" spans="1:6" ht="44.25">
      <c r="A48" s="61"/>
      <c r="B48" s="2"/>
      <c r="C48" s="2"/>
      <c r="D48" s="2"/>
      <c r="E48" s="2"/>
      <c r="F48" s="60"/>
    </row>
    <row r="49" spans="1:5" ht="20.25">
      <c r="A49" s="62"/>
      <c r="B49" s="63"/>
      <c r="C49" s="63"/>
      <c r="D49" s="63"/>
      <c r="E49" s="63"/>
    </row>
    <row r="50" spans="1:5" ht="20.25">
      <c r="A50" s="62" t="s">
        <v>49</v>
      </c>
      <c r="B50" s="64"/>
      <c r="C50" s="64"/>
      <c r="D50" s="64"/>
      <c r="E50" s="64"/>
    </row>
    <row r="51" spans="1:5" ht="20.25">
      <c r="A51" s="62" t="s">
        <v>49</v>
      </c>
      <c r="B51" s="63"/>
      <c r="C51" s="63"/>
      <c r="D51" s="63"/>
      <c r="E51" s="63"/>
    </row>
    <row r="53" ht="15">
      <c r="A53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13">
      <selection activeCell="B7" sqref="B7:B46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54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1951511</v>
      </c>
      <c r="C10" s="27">
        <v>1949025</v>
      </c>
      <c r="D10" s="27">
        <v>1966690</v>
      </c>
      <c r="E10" s="28">
        <v>17665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1951511</v>
      </c>
      <c r="C12" s="32">
        <v>1949025</v>
      </c>
      <c r="D12" s="32">
        <v>1966690</v>
      </c>
      <c r="E12" s="33">
        <v>17665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25485648.81</v>
      </c>
      <c r="C16" s="24">
        <v>25599286</v>
      </c>
      <c r="D16" s="24">
        <v>27438112</v>
      </c>
      <c r="E16" s="24">
        <v>1838826</v>
      </c>
      <c r="F16" s="37"/>
    </row>
    <row r="17" spans="1:6" ht="34.5">
      <c r="A17" s="18" t="s">
        <v>21</v>
      </c>
      <c r="B17" s="24">
        <v>4620602.06</v>
      </c>
      <c r="C17" s="24">
        <v>5396251</v>
      </c>
      <c r="D17" s="24">
        <v>4765840</v>
      </c>
      <c r="E17" s="24">
        <v>-630411</v>
      </c>
      <c r="F17" s="37"/>
    </row>
    <row r="18" spans="1:6" ht="34.5">
      <c r="A18" s="39" t="s">
        <v>22</v>
      </c>
      <c r="B18" s="24">
        <v>1518941.93</v>
      </c>
      <c r="C18" s="24">
        <v>1547857</v>
      </c>
      <c r="D18" s="24">
        <v>1450590</v>
      </c>
      <c r="E18" s="24">
        <v>-97267</v>
      </c>
      <c r="F18" s="37"/>
    </row>
    <row r="19" spans="1:6" ht="34.5">
      <c r="A19" s="39" t="s">
        <v>23</v>
      </c>
      <c r="B19" s="24">
        <v>792498.93</v>
      </c>
      <c r="C19" s="24">
        <v>827268</v>
      </c>
      <c r="D19" s="24">
        <v>756836</v>
      </c>
      <c r="E19" s="24">
        <v>-70432</v>
      </c>
      <c r="F19" s="37"/>
    </row>
    <row r="20" spans="1:6" ht="34.5">
      <c r="A20" s="39" t="s">
        <v>24</v>
      </c>
      <c r="B20" s="24">
        <v>766351.52</v>
      </c>
      <c r="C20" s="24">
        <v>1035000</v>
      </c>
      <c r="D20" s="24">
        <v>700000</v>
      </c>
      <c r="E20" s="24">
        <v>-335000</v>
      </c>
      <c r="F20" s="37"/>
    </row>
    <row r="21" spans="1:6" ht="34.5">
      <c r="A21" s="39" t="s">
        <v>25</v>
      </c>
      <c r="B21" s="24">
        <v>200000</v>
      </c>
      <c r="C21" s="24">
        <v>200000</v>
      </c>
      <c r="D21" s="24">
        <v>200000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419692</v>
      </c>
      <c r="E22" s="24">
        <v>419692</v>
      </c>
      <c r="F22" s="37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1769642.65</v>
      </c>
      <c r="C25" s="24">
        <v>2390000</v>
      </c>
      <c r="D25" s="24">
        <v>1600000</v>
      </c>
      <c r="E25" s="24">
        <v>-790000</v>
      </c>
      <c r="F25" s="37"/>
    </row>
    <row r="26" spans="1:6" ht="34.5">
      <c r="A26" s="39" t="s">
        <v>28</v>
      </c>
      <c r="B26" s="24">
        <v>530805.53</v>
      </c>
      <c r="C26" s="24">
        <v>455802</v>
      </c>
      <c r="D26" s="24">
        <v>506919</v>
      </c>
      <c r="E26" s="24">
        <v>51117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0</v>
      </c>
      <c r="C29" s="24">
        <v>0</v>
      </c>
      <c r="D29" s="24">
        <v>0</v>
      </c>
      <c r="E29" s="24">
        <v>0</v>
      </c>
      <c r="F29" s="37"/>
    </row>
    <row r="30" spans="1:6" s="35" customFormat="1" ht="35.25">
      <c r="A30" s="21" t="s">
        <v>32</v>
      </c>
      <c r="B30" s="32">
        <v>35684491.43</v>
      </c>
      <c r="C30" s="32">
        <v>37451464</v>
      </c>
      <c r="D30" s="32">
        <v>37837989</v>
      </c>
      <c r="E30" s="32">
        <v>386525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4951548.45</v>
      </c>
      <c r="C36" s="27">
        <v>5633354</v>
      </c>
      <c r="D36" s="27">
        <v>6712373</v>
      </c>
      <c r="E36" s="28">
        <v>1079019</v>
      </c>
      <c r="F36" s="20"/>
    </row>
    <row r="37" spans="1:6" s="35" customFormat="1" ht="35.25">
      <c r="A37" s="42" t="s">
        <v>39</v>
      </c>
      <c r="B37" s="43">
        <v>40636039.88</v>
      </c>
      <c r="C37" s="43">
        <v>43084818</v>
      </c>
      <c r="D37" s="43">
        <v>44550362</v>
      </c>
      <c r="E37" s="44">
        <f>E36+E35+E34+E33+E32+E31+E30</f>
        <v>1465544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42587550.88</v>
      </c>
      <c r="C46" s="52">
        <v>45033843</v>
      </c>
      <c r="D46" s="52">
        <v>46517052</v>
      </c>
      <c r="E46" s="53">
        <v>1483209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="60" zoomScaleNormal="60" zoomScalePageLayoutView="0" workbookViewId="0" topLeftCell="A31">
      <selection activeCell="H15" sqref="H15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57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10563486</v>
      </c>
      <c r="C16" s="24">
        <v>10144007</v>
      </c>
      <c r="D16" s="24">
        <v>10883114</v>
      </c>
      <c r="E16" s="24">
        <v>739107</v>
      </c>
      <c r="F16" s="37"/>
    </row>
    <row r="17" spans="1:6" ht="34.5">
      <c r="A17" s="18" t="s">
        <v>21</v>
      </c>
      <c r="B17" s="24">
        <v>126241.5</v>
      </c>
      <c r="C17" s="24">
        <v>224483</v>
      </c>
      <c r="D17" s="24">
        <v>126241.5</v>
      </c>
      <c r="E17" s="24">
        <v>-98241.5</v>
      </c>
      <c r="F17" s="37"/>
    </row>
    <row r="18" spans="1:6" ht="34.5">
      <c r="A18" s="39" t="s">
        <v>22</v>
      </c>
      <c r="B18" s="24">
        <v>350103</v>
      </c>
      <c r="C18" s="24">
        <v>728930</v>
      </c>
      <c r="D18" s="24">
        <v>656390</v>
      </c>
      <c r="E18" s="24">
        <v>-72540</v>
      </c>
      <c r="F18" s="37"/>
    </row>
    <row r="19" spans="1:6" ht="34.5">
      <c r="A19" s="39" t="s">
        <v>23</v>
      </c>
      <c r="B19" s="24">
        <v>0</v>
      </c>
      <c r="C19" s="24">
        <v>0</v>
      </c>
      <c r="D19" s="24">
        <v>0</v>
      </c>
      <c r="E19" s="24">
        <v>0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76914.2</v>
      </c>
      <c r="C29" s="24">
        <v>0</v>
      </c>
      <c r="D29" s="24">
        <v>0</v>
      </c>
      <c r="E29" s="24">
        <v>0</v>
      </c>
      <c r="F29" s="37"/>
    </row>
    <row r="30" spans="1:6" s="35" customFormat="1" ht="35.25">
      <c r="A30" s="21" t="s">
        <v>32</v>
      </c>
      <c r="B30" s="32">
        <v>11116744.7</v>
      </c>
      <c r="C30" s="32">
        <v>11097420</v>
      </c>
      <c r="D30" s="32">
        <v>11665745.5</v>
      </c>
      <c r="E30" s="32">
        <v>568325.5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11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  <c r="K32" s="17" t="s">
        <v>56</v>
      </c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2935.4800000000005</v>
      </c>
      <c r="C36" s="27">
        <v>0</v>
      </c>
      <c r="D36" s="27">
        <v>0</v>
      </c>
      <c r="E36" s="28">
        <v>0</v>
      </c>
      <c r="F36" s="20"/>
    </row>
    <row r="37" spans="1:6" s="35" customFormat="1" ht="35.25">
      <c r="A37" s="42" t="s">
        <v>39</v>
      </c>
      <c r="B37" s="43">
        <v>11119680.18</v>
      </c>
      <c r="C37" s="43">
        <v>11097420</v>
      </c>
      <c r="D37" s="43">
        <v>11665745.5</v>
      </c>
      <c r="E37" s="44">
        <f>E36+E35+E34+E33+E32+E31+E30</f>
        <v>568325.5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11119680.18</v>
      </c>
      <c r="C46" s="52">
        <v>11097420</v>
      </c>
      <c r="D46" s="52">
        <v>11665745.5</v>
      </c>
      <c r="E46" s="53">
        <v>568325.5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F48" s="59"/>
    </row>
    <row r="49" spans="1:6" ht="44.25">
      <c r="A49" s="56"/>
      <c r="B49" s="2"/>
      <c r="C49" s="2"/>
      <c r="D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  <row r="56" ht="15">
      <c r="D56" s="65" t="s">
        <v>49</v>
      </c>
    </row>
    <row r="92" ht="44.25">
      <c r="E92" s="70">
        <v>2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25">
      <selection activeCell="J41" sqref="J41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58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6030989</v>
      </c>
      <c r="C16" s="24">
        <v>5991848</v>
      </c>
      <c r="D16" s="24">
        <v>5991848</v>
      </c>
      <c r="E16" s="24">
        <v>0</v>
      </c>
      <c r="F16" s="37"/>
    </row>
    <row r="17" spans="1:6" ht="34.5">
      <c r="A17" s="18" t="s">
        <v>21</v>
      </c>
      <c r="B17" s="24">
        <v>97988</v>
      </c>
      <c r="C17" s="24">
        <v>6500</v>
      </c>
      <c r="D17" s="24">
        <v>60000</v>
      </c>
      <c r="E17" s="24">
        <v>53500</v>
      </c>
      <c r="F17" s="37"/>
    </row>
    <row r="18" spans="1:6" ht="34.5">
      <c r="A18" s="39" t="s">
        <v>22</v>
      </c>
      <c r="B18" s="24">
        <v>506444</v>
      </c>
      <c r="C18" s="24">
        <v>588000</v>
      </c>
      <c r="D18" s="24">
        <v>588000</v>
      </c>
      <c r="E18" s="24">
        <v>0</v>
      </c>
      <c r="F18" s="37"/>
    </row>
    <row r="19" spans="1:6" ht="34.5">
      <c r="A19" s="39" t="s">
        <v>23</v>
      </c>
      <c r="B19" s="24">
        <v>0</v>
      </c>
      <c r="C19" s="24">
        <v>0</v>
      </c>
      <c r="D19" s="24">
        <v>0</v>
      </c>
      <c r="E19" s="24">
        <v>0</v>
      </c>
      <c r="F19" s="37"/>
    </row>
    <row r="20" spans="1:6" ht="34.5">
      <c r="A20" s="39" t="s">
        <v>24</v>
      </c>
      <c r="B20" s="24">
        <v>100000</v>
      </c>
      <c r="C20" s="24">
        <v>100000</v>
      </c>
      <c r="D20" s="24">
        <v>100000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175000</v>
      </c>
      <c r="D28" s="24">
        <v>175000</v>
      </c>
      <c r="E28" s="24">
        <v>0</v>
      </c>
      <c r="F28" s="37"/>
    </row>
    <row r="29" spans="1:6" ht="34.5">
      <c r="A29" s="39" t="s">
        <v>31</v>
      </c>
      <c r="B29" s="24">
        <v>0</v>
      </c>
      <c r="C29" s="24">
        <v>0</v>
      </c>
      <c r="D29" s="24">
        <v>0</v>
      </c>
      <c r="E29" s="24">
        <v>0</v>
      </c>
      <c r="F29" s="37"/>
    </row>
    <row r="30" spans="1:6" s="35" customFormat="1" ht="35.25">
      <c r="A30" s="21" t="s">
        <v>32</v>
      </c>
      <c r="B30" s="32">
        <v>6735421</v>
      </c>
      <c r="C30" s="32">
        <v>6861348</v>
      </c>
      <c r="D30" s="32">
        <v>6914848</v>
      </c>
      <c r="E30" s="32">
        <v>53500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112631</v>
      </c>
      <c r="C36" s="27">
        <v>197070</v>
      </c>
      <c r="D36" s="27">
        <v>143570</v>
      </c>
      <c r="E36" s="71">
        <v>-53500</v>
      </c>
      <c r="F36" s="20"/>
    </row>
    <row r="37" spans="1:6" s="35" customFormat="1" ht="35.25">
      <c r="A37" s="42" t="s">
        <v>39</v>
      </c>
      <c r="B37" s="43">
        <v>6848052</v>
      </c>
      <c r="C37" s="43">
        <v>7058418</v>
      </c>
      <c r="D37" s="43">
        <v>7058418</v>
      </c>
      <c r="E37" s="72">
        <f>E36+E35+E34+E33+E32+E31+E30</f>
        <v>0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6848052</v>
      </c>
      <c r="C46" s="52">
        <v>7058418</v>
      </c>
      <c r="D46" s="52">
        <v>7058418</v>
      </c>
      <c r="E46" s="53">
        <v>0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25">
      <selection activeCell="I6" sqref="I6:I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55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7250506</v>
      </c>
      <c r="C16" s="24">
        <v>6940190</v>
      </c>
      <c r="D16" s="24">
        <v>6940190</v>
      </c>
      <c r="E16" s="24">
        <v>0</v>
      </c>
      <c r="F16" s="37"/>
    </row>
    <row r="17" spans="1:6" ht="34.5">
      <c r="A17" s="18" t="s">
        <v>21</v>
      </c>
      <c r="B17" s="24">
        <v>1398478</v>
      </c>
      <c r="C17" s="24">
        <v>1385805</v>
      </c>
      <c r="D17" s="24">
        <v>1385805</v>
      </c>
      <c r="E17" s="24">
        <v>0</v>
      </c>
      <c r="F17" s="37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37"/>
    </row>
    <row r="19" spans="1:6" ht="34.5">
      <c r="A19" s="39" t="s">
        <v>23</v>
      </c>
      <c r="B19" s="24">
        <v>174216</v>
      </c>
      <c r="C19" s="24">
        <v>166881</v>
      </c>
      <c r="D19" s="24">
        <v>166881</v>
      </c>
      <c r="E19" s="24">
        <v>0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0</v>
      </c>
      <c r="C29" s="24">
        <v>0</v>
      </c>
      <c r="D29" s="24">
        <v>0</v>
      </c>
      <c r="E29" s="24">
        <v>0</v>
      </c>
      <c r="F29" s="37"/>
    </row>
    <row r="30" spans="1:6" s="35" customFormat="1" ht="35.25">
      <c r="A30" s="21" t="s">
        <v>32</v>
      </c>
      <c r="B30" s="32">
        <v>8823200</v>
      </c>
      <c r="C30" s="32">
        <v>8492876</v>
      </c>
      <c r="D30" s="32">
        <v>8492876</v>
      </c>
      <c r="E30" s="32">
        <v>0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65190</v>
      </c>
      <c r="C36" s="27">
        <v>44981</v>
      </c>
      <c r="D36" s="27">
        <v>44981</v>
      </c>
      <c r="E36" s="28">
        <v>0</v>
      </c>
      <c r="F36" s="20"/>
    </row>
    <row r="37" spans="1:6" s="35" customFormat="1" ht="35.25">
      <c r="A37" s="42" t="s">
        <v>39</v>
      </c>
      <c r="B37" s="43">
        <v>8888390</v>
      </c>
      <c r="C37" s="43">
        <v>8537857</v>
      </c>
      <c r="D37" s="43">
        <v>8537857</v>
      </c>
      <c r="E37" s="44">
        <f>E36+E35+E34+E33+E32+E31+E30</f>
        <v>0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8888390</v>
      </c>
      <c r="C46" s="52">
        <v>8537857</v>
      </c>
      <c r="D46" s="52">
        <v>8537857</v>
      </c>
      <c r="E46" s="53">
        <v>0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25">
      <selection activeCell="I46" sqref="I46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67" t="s">
        <v>53</v>
      </c>
      <c r="E1" s="68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0</v>
      </c>
      <c r="C16" s="24">
        <v>0</v>
      </c>
      <c r="D16" s="24">
        <v>0</v>
      </c>
      <c r="E16" s="24">
        <v>0</v>
      </c>
      <c r="F16" s="37"/>
    </row>
    <row r="17" spans="1:6" ht="34.5">
      <c r="A17" s="18" t="s">
        <v>21</v>
      </c>
      <c r="B17" s="24">
        <v>0</v>
      </c>
      <c r="C17" s="24">
        <v>0</v>
      </c>
      <c r="D17" s="24">
        <v>0</v>
      </c>
      <c r="E17" s="24">
        <v>0</v>
      </c>
      <c r="F17" s="37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37"/>
    </row>
    <row r="19" spans="1:6" ht="34.5">
      <c r="A19" s="39" t="s">
        <v>23</v>
      </c>
      <c r="B19" s="24">
        <v>0</v>
      </c>
      <c r="C19" s="24">
        <v>0</v>
      </c>
      <c r="D19" s="24">
        <v>0</v>
      </c>
      <c r="E19" s="24">
        <v>0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0</v>
      </c>
      <c r="C29" s="24">
        <v>0</v>
      </c>
      <c r="D29" s="24">
        <v>0</v>
      </c>
      <c r="E29" s="24">
        <v>0</v>
      </c>
      <c r="F29" s="37"/>
    </row>
    <row r="30" spans="1:6" s="35" customFormat="1" ht="35.25">
      <c r="A30" s="21" t="s">
        <v>32</v>
      </c>
      <c r="B30" s="32">
        <v>0</v>
      </c>
      <c r="C30" s="32">
        <v>0</v>
      </c>
      <c r="D30" s="32">
        <v>0</v>
      </c>
      <c r="E30" s="32">
        <v>0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0</v>
      </c>
      <c r="C36" s="27">
        <v>0</v>
      </c>
      <c r="D36" s="27">
        <v>0</v>
      </c>
      <c r="E36" s="28">
        <v>0</v>
      </c>
      <c r="F36" s="20"/>
    </row>
    <row r="37" spans="1:6" s="35" customFormat="1" ht="35.25">
      <c r="A37" s="42" t="s">
        <v>39</v>
      </c>
      <c r="B37" s="43">
        <v>0</v>
      </c>
      <c r="C37" s="43">
        <v>0</v>
      </c>
      <c r="D37" s="43">
        <v>0</v>
      </c>
      <c r="E37" s="44">
        <f>E36+E35+E34+E33+E32+E31+E30</f>
        <v>0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3654209</v>
      </c>
      <c r="C39" s="24">
        <v>3654209</v>
      </c>
      <c r="D39" s="24">
        <v>3654209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3654209</v>
      </c>
      <c r="C44" s="32">
        <v>3654209</v>
      </c>
      <c r="D44" s="32">
        <v>3654209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3654209</v>
      </c>
      <c r="C46" s="52">
        <v>3654209</v>
      </c>
      <c r="D46" s="52">
        <v>3654209</v>
      </c>
      <c r="E46" s="53">
        <v>0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50" zoomScaleNormal="50" zoomScalePageLayoutView="0" workbookViewId="0" topLeftCell="A22">
      <selection activeCell="I33" sqref="I33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103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74">
        <f>LCTCBoard!B7+Online!B7+BRCC!B7+BPCC!B7+Delgado!B7+CentLATCC!B7+Fletcher!B7+LDCC!B7+Northshore!B7+Nunez!B7+RPCC!B7+SLCC!B7+Sowela!B7+LTC!B7</f>
        <v>0</v>
      </c>
      <c r="C7" s="74">
        <f>LCTCBoard!C7+Online!C7+BRCC!C7+BPCC!C7+Delgado!C7+CentLATCC!C7+Fletcher!C7+LDCC!C7+Northshore!C7+Nunez!C7+RPCC!C7+SLCC!C7+Sowela!C7+LTC!C7</f>
        <v>0</v>
      </c>
      <c r="D7" s="74">
        <f>LCTCBoard!D7+Online!D7+BRCC!D7+BPCC!D7+Delgado!D7+CentLATCC!D7+Fletcher!D7+LDCC!D7+Northshore!D7+Nunez!D7+RPCC!D7+SLCC!D7+Sowela!D7+LTC!D7</f>
        <v>0</v>
      </c>
      <c r="E7" s="25">
        <f aca="true" t="shared" si="0" ref="E7:E12">D7-C7</f>
        <v>0</v>
      </c>
      <c r="F7" s="20"/>
    </row>
    <row r="8" spans="1:6" ht="34.5">
      <c r="A8" s="26" t="s">
        <v>12</v>
      </c>
      <c r="B8" s="74">
        <f>LCTCBoard!B8+Online!B8+BRCC!B8+BPCC!B8+Delgado!B8+CentLATCC!B8+Fletcher!B8+LDCC!B8+Northshore!B8+Nunez!B8+RPCC!B8+SLCC!B8+Sowela!B8+LTC!B8</f>
        <v>0</v>
      </c>
      <c r="C8" s="74">
        <f>LCTCBoard!C8+Online!C8+BRCC!C8+BPCC!C8+Delgado!C8+CentLATCC!C8+Fletcher!C8+LDCC!C8+Northshore!C8+Nunez!C8+RPCC!C8+SLCC!C8+Sowela!C8+LTC!C8</f>
        <v>0</v>
      </c>
      <c r="D8" s="74">
        <f>LCTCBoard!D8+Online!D8+BRCC!D8+BPCC!D8+Delgado!D8+CentLATCC!D8+Fletcher!D8+LDCC!D8+Northshore!D8+Nunez!D8+RPCC!D8+SLCC!D8+Sowela!D8+LTC!D8</f>
        <v>0</v>
      </c>
      <c r="E8" s="28">
        <f t="shared" si="0"/>
        <v>0</v>
      </c>
      <c r="F8" s="20"/>
    </row>
    <row r="9" spans="1:6" ht="34.5">
      <c r="A9" s="29" t="s">
        <v>13</v>
      </c>
      <c r="B9" s="74">
        <f>LCTCBoard!B9+Online!B9+BRCC!B9+BPCC!B9+Delgado!B9+CentLATCC!B9+Fletcher!B9+LDCC!B9+Northshore!B9+Nunez!B9+RPCC!B9+SLCC!B9+Sowela!B9+LTC!B9</f>
        <v>0</v>
      </c>
      <c r="C9" s="74">
        <f>LCTCBoard!C9+Online!C9+BRCC!C9+BPCC!C9+Delgado!C9+CentLATCC!C9+Fletcher!C9+LDCC!C9+Northshore!C9+Nunez!C9+RPCC!C9+SLCC!C9+Sowela!C9+LTC!C9</f>
        <v>0</v>
      </c>
      <c r="D9" s="74">
        <f>LCTCBoard!D9+Online!D9+BRCC!D9+BPCC!D9+Delgado!D9+CentLATCC!D9+Fletcher!D9+LDCC!D9+Northshore!D9+Nunez!D9+RPCC!D9+SLCC!D9+Sowela!D9+LTC!D9</f>
        <v>0</v>
      </c>
      <c r="E9" s="28">
        <f t="shared" si="0"/>
        <v>0</v>
      </c>
      <c r="F9" s="20"/>
    </row>
    <row r="10" spans="1:6" ht="34.5">
      <c r="A10" s="30" t="s">
        <v>14</v>
      </c>
      <c r="B10" s="74">
        <f>LCTCBoard!B10+Online!B10+BRCC!B10+BPCC!B10+Delgado!B10+CentLATCC!B10+Fletcher!B10+LDCC!B10+Northshore!B10+Nunez!B10+RPCC!B10+SLCC!B10+Sowela!B10+LTC!B10</f>
        <v>0</v>
      </c>
      <c r="C10" s="74">
        <f>LCTCBoard!C10+Online!C10+BRCC!C10+BPCC!C10+Delgado!C10+CentLATCC!C10+Fletcher!C10+LDCC!C10+Northshore!C10+Nunez!C10+RPCC!C10+SLCC!C10+Sowela!C10+LTC!C10</f>
        <v>0</v>
      </c>
      <c r="D10" s="74">
        <f>LCTCBoard!D10+Online!D10+BRCC!D10+BPCC!D10+Delgado!D10+CentLATCC!D10+Fletcher!D10+LDCC!D10+Northshore!D10+Nunez!D10+RPCC!D10+SLCC!D10+Sowela!D10+LTC!D10</f>
        <v>0</v>
      </c>
      <c r="E10" s="28">
        <f t="shared" si="0"/>
        <v>0</v>
      </c>
      <c r="F10" s="20"/>
    </row>
    <row r="11" spans="1:6" ht="34.5">
      <c r="A11" s="30" t="s">
        <v>15</v>
      </c>
      <c r="B11" s="74">
        <f>LCTCBoard!B11+Online!B11+BRCC!B11+BPCC!B11+Delgado!B11+CentLATCC!B11+Fletcher!B11+LDCC!B11+Northshore!B11+Nunez!B11+RPCC!B11+SLCC!B11+Sowela!B11+LTC!B11</f>
        <v>0</v>
      </c>
      <c r="C11" s="74">
        <f>LCTCBoard!C11+Online!C11+BRCC!C11+BPCC!C11+Delgado!C11+CentLATCC!C11+Fletcher!C11+LDCC!C11+Northshore!C11+Nunez!C11+RPCC!C11+SLCC!C11+Sowela!C11+LTC!C11</f>
        <v>0</v>
      </c>
      <c r="D11" s="74">
        <f>LCTCBoard!D11+Online!D11+BRCC!D11+BPCC!D11+Delgado!D11+CentLATCC!D11+Fletcher!D11+LDCC!D11+Northshore!D11+Nunez!D11+RPCC!D11+SLCC!D11+Sowela!D11+LTC!D11</f>
        <v>0</v>
      </c>
      <c r="E11" s="28">
        <f t="shared" si="0"/>
        <v>0</v>
      </c>
      <c r="F11" s="20"/>
    </row>
    <row r="12" spans="1:6" s="35" customFormat="1" ht="35.25">
      <c r="A12" s="31" t="s">
        <v>16</v>
      </c>
      <c r="B12" s="81">
        <f>SUM(B7:B11)</f>
        <v>0</v>
      </c>
      <c r="C12" s="81">
        <f>SUM(C7:C11)</f>
        <v>0</v>
      </c>
      <c r="D12" s="81">
        <f>SUM(D7:D11)</f>
        <v>0</v>
      </c>
      <c r="E12" s="33">
        <f t="shared" si="0"/>
        <v>0</v>
      </c>
      <c r="F12" s="34"/>
    </row>
    <row r="13" spans="1:6" s="35" customFormat="1" ht="35.25">
      <c r="A13" s="36" t="s">
        <v>17</v>
      </c>
      <c r="B13" s="76">
        <f>LCTCBoard!B13+Online!B13+BRCC!B13+BPCC!B13+Delgado!B13+CentLATCC!B13+Fletcher!B13+LDCC!B13+Northshore!B13+Nunez!B13+RPCC!B13+SLCC!B13+Sowela!B13+LTC!B13</f>
        <v>2435482</v>
      </c>
      <c r="C13" s="76">
        <f>LCTCBoard!C13+Online!C13+BRCC!C13+BPCC!C13+Delgado!C13+CentLATCC!C13+Fletcher!C13+LDCC!C13+Northshore!C13+Nunez!C13+RPCC!C13+SLCC!C13+Sowela!C13+LTC!C13</f>
        <v>0</v>
      </c>
      <c r="D13" s="76">
        <f>LCTCBoard!D13+Online!D13+BRCC!D13+BPCC!D13+Delgado!D13+CentLATCC!D13+Fletcher!D13+LDCC!D13+Northshore!D13+Nunez!D13+RPCC!D13+SLCC!D13+Sowela!D13+LTC!D13</f>
        <v>0</v>
      </c>
      <c r="E13" s="33">
        <f>D13-C13</f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74">
        <f>LCTCBoard!B16+Online!B16+BRCC!B16+BPCC!B16+Delgado!B16+CentLATCC!B16+Fletcher!B16+LDCC!B16+Northshore!B16+Nunez!B16+RPCC!B16+SLCC!B16+Sowela!B16+LTC!B16</f>
        <v>127707595.55</v>
      </c>
      <c r="C16" s="74">
        <f>LCTCBoard!C16+Online!C16+BRCC!C16+BPCC!C16+Delgado!C16+CentLATCC!C16+Fletcher!C16+LDCC!C16+Northshore!C16+Nunez!C16+RPCC!C16+SLCC!C16+Sowela!C16+LTC!C16</f>
        <v>138245539</v>
      </c>
      <c r="D16" s="74">
        <f>LCTCBoard!D16+Online!D16+BRCC!D16+BPCC!D16+Delgado!D16+CentLATCC!D16+Fletcher!D16+LDCC!D16+Northshore!D16+Nunez!D16+RPCC!D16+SLCC!D16+Sowela!D16+LTC!D16</f>
        <v>139166622.74</v>
      </c>
      <c r="E16" s="74">
        <f>D16-C16</f>
        <v>921083.7400000095</v>
      </c>
      <c r="F16" s="37"/>
    </row>
    <row r="17" spans="1:6" ht="34.5">
      <c r="A17" s="18" t="s">
        <v>21</v>
      </c>
      <c r="B17" s="74">
        <f>LCTCBoard!B17+Online!B17+BRCC!B17+BPCC!B17+Delgado!B17+CentLATCC!B17+Fletcher!B17+LDCC!B17+Northshore!B17+Nunez!B17+RPCC!B17+SLCC!B17+Sowela!B17+LTC!B17</f>
        <v>4688149</v>
      </c>
      <c r="C17" s="74">
        <f>LCTCBoard!C17+Online!C17+BRCC!C17+BPCC!C17+Delgado!C17+CentLATCC!C17+Fletcher!C17+LDCC!C17+Northshore!C17+Nunez!C17+RPCC!C17+SLCC!C17+Sowela!C17+LTC!C17</f>
        <v>4584752</v>
      </c>
      <c r="D17" s="74">
        <f>LCTCBoard!D17+Online!D17+BRCC!D17+BPCC!D17+Delgado!D17+CentLATCC!D17+Fletcher!D17+LDCC!D17+Northshore!D17+Nunez!D17+RPCC!D17+SLCC!D17+Sowela!D17+LTC!D17</f>
        <v>4679717</v>
      </c>
      <c r="E17" s="75">
        <f>D17-C17</f>
        <v>94965</v>
      </c>
      <c r="F17" s="37"/>
    </row>
    <row r="18" spans="1:6" ht="34.5">
      <c r="A18" s="39" t="s">
        <v>22</v>
      </c>
      <c r="B18" s="74">
        <f>LCTCBoard!B18+Online!B18+BRCC!B18+BPCC!B18+Delgado!B18+CentLATCC!B18+Fletcher!B18+LDCC!B18+Northshore!B18+Nunez!B18+RPCC!B18+SLCC!B18+Sowela!B18+LTC!B18</f>
        <v>209937</v>
      </c>
      <c r="C18" s="74">
        <f>LCTCBoard!C18+Online!C18+BRCC!C18+BPCC!C18+Delgado!C18+CentLATCC!C18+Fletcher!C18+LDCC!C18+Northshore!C18+Nunez!C18+RPCC!C18+SLCC!C18+Sowela!C18+LTC!C18</f>
        <v>256016</v>
      </c>
      <c r="D18" s="74">
        <f>LCTCBoard!D18+Online!D18+BRCC!D18+BPCC!D18+Delgado!D18+CentLATCC!D18+Fletcher!D18+LDCC!D18+Northshore!D18+Nunez!D18+RPCC!D18+SLCC!D18+Sowela!D18+LTC!D18</f>
        <v>253567</v>
      </c>
      <c r="E18" s="75">
        <f>D18-C18</f>
        <v>-2449</v>
      </c>
      <c r="F18" s="37"/>
    </row>
    <row r="19" spans="1:6" ht="34.5">
      <c r="A19" s="39" t="s">
        <v>23</v>
      </c>
      <c r="B19" s="74">
        <f>LCTCBoard!B19+Online!B19+BRCC!B19+BPCC!B19+Delgado!B19+CentLATCC!B19+Fletcher!B19+LDCC!B19+Northshore!B19+Nunez!B19+RPCC!B19+SLCC!B19+Sowela!B19+LTC!B19</f>
        <v>3044653</v>
      </c>
      <c r="C19" s="74">
        <f>LCTCBoard!C19+Online!C19+BRCC!C19+BPCC!C19+Delgado!C19+CentLATCC!C19+Fletcher!C19+LDCC!C19+Northshore!C19+Nunez!C19+RPCC!C19+SLCC!C19+Sowela!C19+LTC!C19</f>
        <v>3251485</v>
      </c>
      <c r="D19" s="74">
        <f>LCTCBoard!D19+Online!D19+BRCC!D19+BPCC!D19+Delgado!D19+CentLATCC!D19+Fletcher!D19+LDCC!D19+Northshore!D19+Nunez!D19+RPCC!D19+SLCC!D19+Sowela!D19+LTC!D19</f>
        <v>3236162.1922251596</v>
      </c>
      <c r="E19" s="75">
        <f>D19-C19</f>
        <v>-15322.807774840388</v>
      </c>
      <c r="F19" s="37"/>
    </row>
    <row r="20" spans="1:6" ht="34.5">
      <c r="A20" s="39" t="s">
        <v>24</v>
      </c>
      <c r="B20" s="74">
        <f>LCTCBoard!B20+Online!B20+BRCC!B20+BPCC!B20+Delgado!B20+CentLATCC!B20+Fletcher!B20+LDCC!B20+Northshore!B20+Nunez!B20+RPCC!B20+SLCC!B20+Sowela!B20+LTC!B20</f>
        <v>0</v>
      </c>
      <c r="C20" s="74">
        <f>LCTCBoard!C20+Online!C20+BRCC!C20+BPCC!C20+Delgado!C20+CentLATCC!C20+Fletcher!C20+LDCC!C20+Northshore!C20+Nunez!C20+RPCC!C20+SLCC!C20+Sowela!C20+LTC!C20</f>
        <v>0</v>
      </c>
      <c r="D20" s="74">
        <f>LCTCBoard!D20+Online!D20+BRCC!D20+BPCC!D20+Delgado!D20+CentLATCC!D20+Fletcher!D20+LDCC!D20+Northshore!D20+Nunez!D20+RPCC!D20+SLCC!D20+Sowela!D20+LTC!D20</f>
        <v>0</v>
      </c>
      <c r="E20" s="75">
        <f aca="true" t="shared" si="1" ref="E20:E28">D20-C20</f>
        <v>0</v>
      </c>
      <c r="F20" s="37"/>
    </row>
    <row r="21" spans="1:6" ht="34.5">
      <c r="A21" s="39" t="s">
        <v>25</v>
      </c>
      <c r="B21" s="74">
        <f>LCTCBoard!B21+Online!B21+BRCC!B21+BPCC!B21+Delgado!B21+CentLATCC!B21+Fletcher!B21+LDCC!B21+Northshore!B21+Nunez!B21+RPCC!B21+SLCC!B21+Sowela!B21+LTC!B21</f>
        <v>3400</v>
      </c>
      <c r="C21" s="74">
        <f>LCTCBoard!C21+Online!C21+BRCC!C21+BPCC!C21+Delgado!C21+CentLATCC!C21+Fletcher!C21+LDCC!C21+Northshore!C21+Nunez!C21+RPCC!C21+SLCC!C21+Sowela!C21+LTC!C21</f>
        <v>0</v>
      </c>
      <c r="D21" s="74">
        <f>LCTCBoard!D21+Online!D21+BRCC!D21+BPCC!D21+Delgado!D21+CentLATCC!D21+Fletcher!D21+LDCC!D21+Northshore!D21+Nunez!D21+RPCC!D21+SLCC!D21+Sowela!D21+LTC!D21</f>
        <v>0</v>
      </c>
      <c r="E21" s="75">
        <f t="shared" si="1"/>
        <v>0</v>
      </c>
      <c r="F21" s="37"/>
    </row>
    <row r="22" spans="1:6" ht="34.5">
      <c r="A22" s="39" t="s">
        <v>51</v>
      </c>
      <c r="B22" s="74">
        <f>LCTCBoard!B22+Online!B22+BRCC!B22+BPCC!B22+Delgado!B22+CentLATCC!B22+Fletcher!B22+LDCC!B22+Northshore!B22+Nunez!B22+RPCC!B22+SLCC!B22+Sowela!B22+LTC!B22</f>
        <v>0</v>
      </c>
      <c r="C22" s="74">
        <f>LCTCBoard!C22+Online!C22+BRCC!C22+BPCC!C22+Delgado!C22+CentLATCC!C22+Fletcher!C22+LDCC!C22+Northshore!C22+Nunez!C22+RPCC!C22+SLCC!C22+Sowela!C22+LTC!C22</f>
        <v>0</v>
      </c>
      <c r="D22" s="74">
        <f>LCTCBoard!D22+Online!D22+BRCC!D22+BPCC!D22+Delgado!D22+CentLATCC!D22+Fletcher!D22+LDCC!D22+Northshore!D22+Nunez!D22+RPCC!D22+SLCC!D22+Sowela!D22+LTC!D22</f>
        <v>150000</v>
      </c>
      <c r="E22" s="75">
        <f>D22-C22</f>
        <v>150000</v>
      </c>
      <c r="F22" s="37"/>
    </row>
    <row r="23" spans="1:6" ht="34.5">
      <c r="A23" s="39" t="s">
        <v>52</v>
      </c>
      <c r="B23" s="74">
        <f>LCTCBoard!B23+Online!B23+BRCC!B23+BPCC!B23+Delgado!B23+CentLATCC!B23+Fletcher!B23+LDCC!B23+Northshore!B23+Nunez!B23+RPCC!B23+SLCC!B23+Sowela!B23+LTC!B23</f>
        <v>2447137</v>
      </c>
      <c r="C23" s="74">
        <f>LCTCBoard!C23+Online!C23+BRCC!C23+BPCC!C23+Delgado!C23+CentLATCC!C23+Fletcher!C23+LDCC!C23+Northshore!C23+Nunez!C23+RPCC!C23+SLCC!C23+Sowela!C23+LTC!C23</f>
        <v>2592257</v>
      </c>
      <c r="D23" s="74">
        <f>LCTCBoard!D23+Online!D23+BRCC!D23+BPCC!D23+Delgado!D23+CentLATCC!D23+Fletcher!D23+LDCC!D23+Northshore!D23+Nunez!D23+RPCC!D23+SLCC!D23+Sowela!D23+LTC!D23</f>
        <v>2310022.0137801277</v>
      </c>
      <c r="E23" s="75">
        <f t="shared" si="1"/>
        <v>-282234.98621987225</v>
      </c>
      <c r="F23" s="37"/>
    </row>
    <row r="24" spans="1:6" ht="34.5">
      <c r="A24" s="39" t="s">
        <v>26</v>
      </c>
      <c r="B24" s="74">
        <f>LCTCBoard!B24+Online!B24+BRCC!B24+BPCC!B24+Delgado!B24+CentLATCC!B24+Fletcher!B24+LDCC!B24+Northshore!B24+Nunez!B24+RPCC!B24+SLCC!B24+Sowela!B24+LTC!B24</f>
        <v>184013</v>
      </c>
      <c r="C24" s="74">
        <f>LCTCBoard!C24+Online!C24+BRCC!C24+BPCC!C24+Delgado!C24+CentLATCC!C24+Fletcher!C24+LDCC!C24+Northshore!C24+Nunez!C24+RPCC!C24+SLCC!C24+Sowela!C24+LTC!C24</f>
        <v>219946</v>
      </c>
      <c r="D24" s="74">
        <f>LCTCBoard!D24+Online!D24+BRCC!D24+BPCC!D24+Delgado!D24+CentLATCC!D24+Fletcher!D24+LDCC!D24+Northshore!D24+Nunez!D24+RPCC!D24+SLCC!D24+Sowela!D24+LTC!D24</f>
        <v>219946</v>
      </c>
      <c r="E24" s="75">
        <f t="shared" si="1"/>
        <v>0</v>
      </c>
      <c r="F24" s="37"/>
    </row>
    <row r="25" spans="1:6" ht="34.5">
      <c r="A25" s="39" t="s">
        <v>27</v>
      </c>
      <c r="B25" s="74">
        <f>LCTCBoard!B25+Online!B25+BRCC!B25+BPCC!B25+Delgado!B25+CentLATCC!B25+Fletcher!B25+LDCC!B25+Northshore!B25+Nunez!B25+RPCC!B25+SLCC!B25+Sowela!B25+LTC!B25</f>
        <v>0</v>
      </c>
      <c r="C25" s="74">
        <f>LCTCBoard!C25+Online!C25+BRCC!C25+BPCC!C25+Delgado!C25+CentLATCC!C25+Fletcher!C25+LDCC!C25+Northshore!C25+Nunez!C25+RPCC!C25+SLCC!C25+Sowela!C25+LTC!C25</f>
        <v>0</v>
      </c>
      <c r="D25" s="74">
        <f>LCTCBoard!D25+Online!D25+BRCC!D25+BPCC!D25+Delgado!D25+CentLATCC!D25+Fletcher!D25+LDCC!D25+Northshore!D25+Nunez!D25+RPCC!D25+SLCC!D25+Sowela!D25+LTC!D25</f>
        <v>0</v>
      </c>
      <c r="E25" s="75">
        <f t="shared" si="1"/>
        <v>0</v>
      </c>
      <c r="F25" s="37"/>
    </row>
    <row r="26" spans="1:6" ht="34.5">
      <c r="A26" s="39" t="s">
        <v>28</v>
      </c>
      <c r="B26" s="74">
        <f>LCTCBoard!B26+Online!B26+BRCC!B26+BPCC!B26+Delgado!B26+CentLATCC!B26+Fletcher!B26+LDCC!B26+Northshore!B26+Nunez!B26+RPCC!B26+SLCC!B26+Sowela!B26+LTC!B26</f>
        <v>518839</v>
      </c>
      <c r="C26" s="74">
        <f>LCTCBoard!C26+Online!C26+BRCC!C26+BPCC!C26+Delgado!C26+CentLATCC!C26+Fletcher!C26+LDCC!C26+Northshore!C26+Nunez!C26+RPCC!C26+SLCC!C26+Sowela!C26+LTC!C26</f>
        <v>534456</v>
      </c>
      <c r="D26" s="74">
        <f>LCTCBoard!D26+Online!D26+BRCC!D26+BPCC!D26+Delgado!D26+CentLATCC!D26+Fletcher!D26+LDCC!D26+Northshore!D26+Nunez!D26+RPCC!D26+SLCC!D26+Sowela!D26+LTC!D26</f>
        <v>540306.3383735038</v>
      </c>
      <c r="E26" s="75">
        <f t="shared" si="1"/>
        <v>5850.338373503764</v>
      </c>
      <c r="F26" s="37"/>
    </row>
    <row r="27" spans="1:6" ht="34.5">
      <c r="A27" s="39" t="s">
        <v>29</v>
      </c>
      <c r="B27" s="74">
        <f>LCTCBoard!B27+Online!B27+BRCC!B27+BPCC!B27+Delgado!B27+CentLATCC!B27+Fletcher!B27+LDCC!B27+Northshore!B27+Nunez!B27+RPCC!B27+SLCC!B27+Sowela!B27+LTC!B27</f>
        <v>121748</v>
      </c>
      <c r="C27" s="74">
        <f>LCTCBoard!C27+Online!C27+BRCC!C27+BPCC!C27+Delgado!C27+CentLATCC!C27+Fletcher!C27+LDCC!C27+Northshore!C27+Nunez!C27+RPCC!C27+SLCC!C27+Sowela!C27+LTC!C27</f>
        <v>0</v>
      </c>
      <c r="D27" s="74">
        <f>LCTCBoard!D27+Online!D27+BRCC!D27+BPCC!D27+Delgado!D27+CentLATCC!D27+Fletcher!D27+LDCC!D27+Northshore!D27+Nunez!D27+RPCC!D27+SLCC!D27+Sowela!D27+LTC!D27</f>
        <v>0</v>
      </c>
      <c r="E27" s="75">
        <f t="shared" si="1"/>
        <v>0</v>
      </c>
      <c r="F27" s="37"/>
    </row>
    <row r="28" spans="1:6" ht="34.5">
      <c r="A28" s="39" t="s">
        <v>30</v>
      </c>
      <c r="B28" s="74">
        <f>LCTCBoard!B28+Online!B28+BRCC!B28+BPCC!B28+Delgado!B28+CentLATCC!B28+Fletcher!B28+LDCC!B28+Northshore!B28+Nunez!B28+RPCC!B28+SLCC!B28+Sowela!B28+LTC!B28</f>
        <v>2062348</v>
      </c>
      <c r="C28" s="74">
        <f>LCTCBoard!C28+Online!C28+BRCC!C28+BPCC!C28+Delgado!C28+CentLATCC!C28+Fletcher!C28+LDCC!C28+Northshore!C28+Nunez!C28+RPCC!C28+SLCC!C28+Sowela!C28+LTC!C28</f>
        <v>1499406</v>
      </c>
      <c r="D28" s="74">
        <f>LCTCBoard!D28+Online!D28+BRCC!D28+BPCC!D28+Delgado!D28+CentLATCC!D28+Fletcher!D28+LDCC!D28+Northshore!D28+Nunez!D28+RPCC!D28+SLCC!D28+Sowela!D28+LTC!D28</f>
        <v>1714383</v>
      </c>
      <c r="E28" s="75">
        <f t="shared" si="1"/>
        <v>214977</v>
      </c>
      <c r="F28" s="37"/>
    </row>
    <row r="29" spans="1:6" ht="34.5">
      <c r="A29" s="39" t="s">
        <v>31</v>
      </c>
      <c r="B29" s="74">
        <f>LCTCBoard!B29+Online!B29+BRCC!B29+BPCC!B29+Delgado!B29+CentLATCC!B29+Fletcher!B29+LDCC!B29+Northshore!B29+Nunez!B29+RPCC!B29+SLCC!B29+Sowela!B29+LTC!B29</f>
        <v>1989460</v>
      </c>
      <c r="C29" s="74">
        <f>LCTCBoard!C29+Online!C29+BRCC!C29+BPCC!C29+Delgado!C29+CentLATCC!C29+Fletcher!C29+LDCC!C29+Northshore!C29+Nunez!C29+RPCC!C29+SLCC!C29+Sowela!C29+LTC!C29</f>
        <v>3851867</v>
      </c>
      <c r="D29" s="74">
        <f>LCTCBoard!D29+Online!D29+BRCC!D29+BPCC!D29+Delgado!D29+CentLATCC!D29+Fletcher!D29+LDCC!D29+Northshore!D29+Nunez!D29+RPCC!D29+SLCC!D29+Sowela!D29+LTC!D29</f>
        <v>3048619</v>
      </c>
      <c r="E29" s="75">
        <f>D29-C29</f>
        <v>-803248</v>
      </c>
      <c r="F29" s="37"/>
    </row>
    <row r="30" spans="1:6" s="35" customFormat="1" ht="35.25">
      <c r="A30" s="21" t="s">
        <v>32</v>
      </c>
      <c r="B30" s="32">
        <f>SUM(B16:B29)</f>
        <v>142977279.55</v>
      </c>
      <c r="C30" s="32">
        <f>SUM(C16:C29)</f>
        <v>155035724</v>
      </c>
      <c r="D30" s="32">
        <f>SUM(D16:D29)</f>
        <v>155319345.2843788</v>
      </c>
      <c r="E30" s="73">
        <f>SUM(E16:E29)</f>
        <v>283621.28437880054</v>
      </c>
      <c r="F30" s="34"/>
    </row>
    <row r="31" spans="1:6" ht="34.5">
      <c r="A31" s="40" t="s">
        <v>33</v>
      </c>
      <c r="B31" s="74">
        <f>LCTCBoard!B31+Online!B31+BRCC!B31+BPCC!B31+Delgado!B31+CentLATCC!B31+Fletcher!B31+LDCC!B31+Northshore!B31+Nunez!B31+RPCC!B31+SLCC!B31+Sowela!B31+LTC!B31</f>
        <v>0</v>
      </c>
      <c r="C31" s="74">
        <f>LCTCBoard!C31+Online!C31+BRCC!C31+BPCC!C31+Delgado!C31+CentLATCC!C31+Fletcher!C31+LDCC!C31+Northshore!C31+Nunez!C31+RPCC!C31+SLCC!C31+Sowela!C31+LTC!C31</f>
        <v>0</v>
      </c>
      <c r="D31" s="74">
        <f>LCTCBoard!D31+Online!D31+BRCC!D31+BPCC!D31+Delgado!D31+CentLATCC!D31+Fletcher!D31+LDCC!D31+Northshore!D31+Nunez!D31+RPCC!D31+SLCC!D31+Sowela!D31+LTC!D31</f>
        <v>0</v>
      </c>
      <c r="E31" s="25">
        <f aca="true" t="shared" si="2" ref="E31:E37">D31-C31</f>
        <v>0</v>
      </c>
      <c r="F31" s="20"/>
    </row>
    <row r="32" spans="1:6" ht="34.5">
      <c r="A32" s="39" t="s">
        <v>34</v>
      </c>
      <c r="B32" s="74">
        <f>LCTCBoard!B32+Online!B32+BRCC!B32+BPCC!B32+Delgado!B32+CentLATCC!B32+Fletcher!B32+LDCC!B32+Northshore!B32+Nunez!B32+RPCC!B32+SLCC!B32+Sowela!B32+LTC!B32</f>
        <v>145666</v>
      </c>
      <c r="C32" s="74">
        <f>LCTCBoard!C32+Online!C32+BRCC!C32+BPCC!C32+Delgado!C32+CentLATCC!C32+Fletcher!C32+LDCC!C32+Northshore!C32+Nunez!C32+RPCC!C32+SLCC!C32+Sowela!C32+LTC!C32</f>
        <v>154276</v>
      </c>
      <c r="D32" s="74">
        <f>LCTCBoard!D32+Online!D32+BRCC!D32+BPCC!D32+Delgado!D32+CentLATCC!D32+Fletcher!D32+LDCC!D32+Northshore!D32+Nunez!D32+RPCC!D32+SLCC!D32+Sowela!D32+LTC!D32</f>
        <v>122314.01151920395</v>
      </c>
      <c r="E32" s="28">
        <f t="shared" si="2"/>
        <v>-31961.988480796048</v>
      </c>
      <c r="F32" s="20"/>
    </row>
    <row r="33" spans="1:6" ht="34.5">
      <c r="A33" s="41" t="s">
        <v>35</v>
      </c>
      <c r="B33" s="74">
        <f>LCTCBoard!B33+Online!B33+BRCC!B33+BPCC!B33+Delgado!B33+CentLATCC!B33+Fletcher!B33+LDCC!B33+Northshore!B33+Nunez!B33+RPCC!B33+SLCC!B33+Sowela!B33+LTC!B33</f>
        <v>0</v>
      </c>
      <c r="C33" s="74">
        <f>LCTCBoard!C33+Online!C33+BRCC!C33+BPCC!C33+Delgado!C33+CentLATCC!C33+Fletcher!C33+LDCC!C33+Northshore!C33+Nunez!C33+RPCC!C33+SLCC!C33+Sowela!C33+LTC!C33</f>
        <v>0</v>
      </c>
      <c r="D33" s="74">
        <f>LCTCBoard!D33+Online!D33+BRCC!D33+BPCC!D33+Delgado!D33+CentLATCC!D33+Fletcher!D33+LDCC!D33+Northshore!D33+Nunez!D33+RPCC!D33+SLCC!D33+Sowela!D33+LTC!D33</f>
        <v>0</v>
      </c>
      <c r="E33" s="28">
        <f t="shared" si="2"/>
        <v>0</v>
      </c>
      <c r="F33" s="20"/>
    </row>
    <row r="34" spans="1:6" ht="34.5">
      <c r="A34" s="29" t="s">
        <v>36</v>
      </c>
      <c r="B34" s="74">
        <f>LCTCBoard!B34+Online!B34+BRCC!B34+BPCC!B34+Delgado!B34+CentLATCC!B34+Fletcher!B34+LDCC!B34+Northshore!B34+Nunez!B34+RPCC!B34+SLCC!B34+Sowela!B34+LTC!B34</f>
        <v>0</v>
      </c>
      <c r="C34" s="74">
        <f>LCTCBoard!C34+Online!C34+BRCC!C34+BPCC!C34+Delgado!C34+CentLATCC!C34+Fletcher!C34+LDCC!C34+Northshore!C34+Nunez!C34+RPCC!C34+SLCC!C34+Sowela!C34+LTC!C34</f>
        <v>0</v>
      </c>
      <c r="D34" s="74">
        <f>LCTCBoard!D34+Online!D34+BRCC!D34+BPCC!D34+Delgado!D34+CentLATCC!D34+Fletcher!D34+LDCC!D34+Northshore!D34+Nunez!D34+RPCC!D34+SLCC!D34+Sowela!D34+LTC!D34</f>
        <v>0</v>
      </c>
      <c r="E34" s="28">
        <f t="shared" si="2"/>
        <v>0</v>
      </c>
      <c r="F34" s="20"/>
    </row>
    <row r="35" spans="1:6" ht="34.5">
      <c r="A35" s="39" t="s">
        <v>37</v>
      </c>
      <c r="B35" s="74">
        <f>LCTCBoard!B35+Online!B35+BRCC!B35+BPCC!B35+Delgado!B35+CentLATCC!B35+Fletcher!B35+LDCC!B35+Northshore!B35+Nunez!B35+RPCC!B35+SLCC!B35+Sowela!B35+LTC!B35</f>
        <v>0</v>
      </c>
      <c r="C35" s="74">
        <f>LCTCBoard!C35+Online!C35+BRCC!C35+BPCC!C35+Delgado!C35+CentLATCC!C35+Fletcher!C35+LDCC!C35+Northshore!C35+Nunez!C35+RPCC!C35+SLCC!C35+Sowela!C35+LTC!C35</f>
        <v>0</v>
      </c>
      <c r="D35" s="74">
        <f>LCTCBoard!D35+Online!D35+BRCC!D35+BPCC!D35+Delgado!D35+CentLATCC!D35+Fletcher!D35+LDCC!D35+Northshore!D35+Nunez!D35+RPCC!D35+SLCC!D35+Sowela!D35+LTC!D35</f>
        <v>0</v>
      </c>
      <c r="E35" s="28">
        <f t="shared" si="2"/>
        <v>0</v>
      </c>
      <c r="F35" s="20"/>
    </row>
    <row r="36" spans="1:6" ht="34.5">
      <c r="A36" s="164" t="s">
        <v>110</v>
      </c>
      <c r="B36" s="74">
        <f>SLCC!B36</f>
        <v>1690</v>
      </c>
      <c r="C36" s="74">
        <f>SLCC!C36</f>
        <v>0</v>
      </c>
      <c r="D36" s="74">
        <f>SLCC!D36</f>
        <v>0</v>
      </c>
      <c r="E36" s="28">
        <f>D36-C36</f>
        <v>0</v>
      </c>
      <c r="F36" s="20"/>
    </row>
    <row r="37" spans="1:6" ht="34.5">
      <c r="A37" s="41" t="s">
        <v>38</v>
      </c>
      <c r="B37" s="74">
        <f>LCTCBoard!B36+Online!B36+BRCC!B36+BPCC!B36+Delgado!B36+CentLATCC!B36+Fletcher!B36+LDCC!B36+Northshore!B36+Nunez!B36+RPCC!B36+SLCC!B37+Sowela!B36+LTC!B36</f>
        <v>1624310</v>
      </c>
      <c r="C37" s="74">
        <f>LCTCBoard!C36+Online!C36+BRCC!C36+BPCC!C36+Delgado!C36+CentLATCC!C36+Fletcher!C36+LDCC!C36+Northshore!C36+Nunez!C36+RPCC!C36+SLCC!C37+Sowela!C36+LTC!C36</f>
        <v>1788303</v>
      </c>
      <c r="D37" s="74">
        <f>LCTCBoard!D36+Online!D36+BRCC!D36+BPCC!D36+Delgado!D36+CentLATCC!D36+Fletcher!D36+LDCC!D36+Northshore!D36+Nunez!D36+RPCC!D36+SLCC!D37+Sowela!D36+LTC!D36</f>
        <v>1536645</v>
      </c>
      <c r="E37" s="71">
        <f t="shared" si="2"/>
        <v>-251658</v>
      </c>
      <c r="F37" s="20"/>
    </row>
    <row r="38" spans="1:6" s="35" customFormat="1" ht="35.25">
      <c r="A38" s="42" t="s">
        <v>39</v>
      </c>
      <c r="B38" s="43">
        <f>SUM(B30:B37)</f>
        <v>144748945.55</v>
      </c>
      <c r="C38" s="43">
        <f>SUM(C30:C37)</f>
        <v>156978303</v>
      </c>
      <c r="D38" s="43">
        <f>SUM(D30:D37)</f>
        <v>156978304.295898</v>
      </c>
      <c r="E38" s="72">
        <f>E37+E35+E34+E33+E32+E31+E30</f>
        <v>1.2958980044932105</v>
      </c>
      <c r="F38" s="34"/>
    </row>
    <row r="39" spans="1:6" ht="35.25">
      <c r="A39" s="38" t="s">
        <v>40</v>
      </c>
      <c r="B39" s="24"/>
      <c r="C39" s="24"/>
      <c r="D39" s="24"/>
      <c r="E39" s="25"/>
      <c r="F39" s="20"/>
    </row>
    <row r="40" spans="1:6" ht="34.5">
      <c r="A40" s="45" t="s">
        <v>41</v>
      </c>
      <c r="B40" s="74">
        <f>LCTCBoard!B39+Online!B39+BRCC!B39+BPCC!B39+Delgado!B39+CentLATCC!B39+Fletcher!B39+LDCC!B39+Northshore!B39+Nunez!B39+RPCC!B39+SLCC!B40+Sowela!B39+LTC!B39</f>
        <v>0</v>
      </c>
      <c r="C40" s="74">
        <f>LCTCBoard!C39+Online!C39+BRCC!C39+BPCC!C39+Delgado!C39+CentLATCC!C39+Fletcher!C39+LDCC!C39+Northshore!C39+Nunez!C39+RPCC!C39+SLCC!C40+Sowela!C39+LTC!C39</f>
        <v>0</v>
      </c>
      <c r="D40" s="74">
        <f>LCTCBoard!D39+Online!D39+BRCC!D39+BPCC!D39+Delgado!D39+CentLATCC!D39+Fletcher!D39+LDCC!D39+Northshore!D39+Nunez!D39+RPCC!D39+SLCC!D40+Sowela!D39+LTC!D39</f>
        <v>0</v>
      </c>
      <c r="E40" s="25">
        <f>D40-C40</f>
        <v>0</v>
      </c>
      <c r="F40" s="20"/>
    </row>
    <row r="41" spans="1:6" ht="34.5">
      <c r="A41" s="26" t="s">
        <v>42</v>
      </c>
      <c r="B41" s="74">
        <f>LCTCBoard!B40+Online!B40+BRCC!B40+BPCC!B40+Delgado!B40+CentLATCC!B40+Fletcher!B40+LDCC!B40+Northshore!B40+Nunez!B40+RPCC!B40+SLCC!B41+Sowela!B40+LTC!B40</f>
        <v>0</v>
      </c>
      <c r="C41" s="74">
        <f>LCTCBoard!C40+Online!C40+BRCC!C40+BPCC!C40+Delgado!C40+CentLATCC!C40+Fletcher!C40+LDCC!C40+Northshore!C40+Nunez!C40+RPCC!C40+SLCC!C41+Sowela!C40+LTC!C40</f>
        <v>0</v>
      </c>
      <c r="D41" s="74">
        <f>LCTCBoard!D40+Online!D40+BRCC!D40+BPCC!D40+Delgado!D40+CentLATCC!D40+Fletcher!D40+LDCC!D40+Northshore!D40+Nunez!D40+RPCC!D40+SLCC!D41+Sowela!D40+LTC!D40</f>
        <v>0</v>
      </c>
      <c r="E41" s="47">
        <f>D41-C41</f>
        <v>0</v>
      </c>
      <c r="F41" s="20"/>
    </row>
    <row r="42" spans="1:6" ht="35.25">
      <c r="A42" s="48" t="s">
        <v>43</v>
      </c>
      <c r="B42" s="24"/>
      <c r="C42" s="24"/>
      <c r="D42" s="24"/>
      <c r="E42" s="24"/>
      <c r="F42" s="20"/>
    </row>
    <row r="43" spans="1:6" ht="34.5">
      <c r="A43" s="39" t="s">
        <v>44</v>
      </c>
      <c r="B43" s="74">
        <f>LCTCBoard!B42+Online!B42+BRCC!B42+BPCC!B42+Delgado!B42+CentLATCC!B42+Fletcher!B42+LDCC!B42+Northshore!B42+Nunez!B42+RPCC!B42+SLCC!B43+Sowela!B42+LTC!B42</f>
        <v>0</v>
      </c>
      <c r="C43" s="74">
        <f>LCTCBoard!C42+Online!C42+BRCC!C42+BPCC!C42+Delgado!C42+CentLATCC!C42+Fletcher!C42+LDCC!C42+Northshore!C42+Nunez!C42+RPCC!C42+SLCC!C43+Sowela!C42+LTC!C42</f>
        <v>0</v>
      </c>
      <c r="D43" s="74">
        <f>LCTCBoard!D42+Online!D42+BRCC!D42+BPCC!D42+Delgado!D42+CentLATCC!D42+Fletcher!D42+LDCC!D42+Northshore!D42+Nunez!D42+RPCC!D42+SLCC!D43+Sowela!D42+LTC!D42</f>
        <v>0</v>
      </c>
      <c r="E43" s="25">
        <f>D43-C43</f>
        <v>0</v>
      </c>
      <c r="F43" s="20"/>
    </row>
    <row r="44" spans="1:6" ht="34.5">
      <c r="A44" s="26" t="s">
        <v>45</v>
      </c>
      <c r="B44" s="74">
        <f>LCTCBoard!B43+Online!B43+BRCC!B43+BPCC!B43+Delgado!B43+CentLATCC!B43+Fletcher!B43+LDCC!B43+Northshore!B43+Nunez!B43+RPCC!B43+SLCC!B44+Sowela!B43+LTC!B43</f>
        <v>0</v>
      </c>
      <c r="C44" s="74">
        <f>LCTCBoard!C43+Online!C43+BRCC!C43+BPCC!C43+Delgado!C43+CentLATCC!C43+Fletcher!C43+LDCC!C43+Northshore!C43+Nunez!C43+RPCC!C43+SLCC!C44+Sowela!C43+LTC!C43</f>
        <v>0</v>
      </c>
      <c r="D44" s="74">
        <f>LCTCBoard!D43+Online!D43+BRCC!D43+BPCC!D43+Delgado!D43+CentLATCC!D43+Fletcher!D43+LDCC!D43+Northshore!D43+Nunez!D43+RPCC!D43+SLCC!D44+Sowela!D43+LTC!D43</f>
        <v>0</v>
      </c>
      <c r="E44" s="28">
        <f>D44-C44</f>
        <v>0</v>
      </c>
      <c r="F44" s="20"/>
    </row>
    <row r="45" spans="1:6" s="50" customFormat="1" ht="45">
      <c r="A45" s="21" t="s">
        <v>46</v>
      </c>
      <c r="B45" s="76">
        <f>B40+B41+B43+B44</f>
        <v>0</v>
      </c>
      <c r="C45" s="76">
        <f>C40+C41+C43+C44</f>
        <v>0</v>
      </c>
      <c r="D45" s="76">
        <f>D40+D41+D43+D44</f>
        <v>0</v>
      </c>
      <c r="E45" s="33">
        <f>D45-C45</f>
        <v>0</v>
      </c>
      <c r="F45" s="49"/>
    </row>
    <row r="46" spans="1:6" s="50" customFormat="1" ht="45">
      <c r="A46" s="21" t="s">
        <v>47</v>
      </c>
      <c r="B46" s="76">
        <f>LCTCBoard!B45+Online!B45+BRCC!B45+BPCC!B45+Delgado!B45+CentLATCC!B45+Fletcher!B45+LDCC!B45+Northshore!B45+Nunez!B45+RPCC!B45+SLCC!B46+Sowela!B45+LTC!B45</f>
        <v>0</v>
      </c>
      <c r="C46" s="76">
        <f>LCTCBoard!C45+Online!C45+BRCC!C45+BPCC!C45+Delgado!C45+CentLATCC!C45+Fletcher!C45+LDCC!C45+Northshore!C45+Nunez!C45+RPCC!C45+SLCC!C46+Sowela!C45+LTC!C45</f>
        <v>0</v>
      </c>
      <c r="D46" s="76">
        <f>LCTCBoard!D45+Online!D45+BRCC!D45+BPCC!D45+Delgado!D45+CentLATCC!D45+Fletcher!D45+LDCC!D45+Northshore!D45+Nunez!D45+RPCC!D45+SLCC!D46+Sowela!D45+LTC!D45</f>
        <v>0</v>
      </c>
      <c r="E46" s="33">
        <f>D46-C46</f>
        <v>0</v>
      </c>
      <c r="F46" s="49"/>
    </row>
    <row r="47" spans="1:6" s="50" customFormat="1" ht="45.75" thickBot="1">
      <c r="A47" s="51" t="s">
        <v>48</v>
      </c>
      <c r="B47" s="52">
        <f>B46+B45+B38+B13+B12</f>
        <v>147184427.55</v>
      </c>
      <c r="C47" s="52">
        <f>C46+C45+C38+C13+C12</f>
        <v>156978303</v>
      </c>
      <c r="D47" s="52">
        <f>D46+D45+D38+D13+D12</f>
        <v>156978304.295898</v>
      </c>
      <c r="E47" s="53">
        <f>D47-C47</f>
        <v>1.2958979904651642</v>
      </c>
      <c r="F47" s="49"/>
    </row>
    <row r="48" spans="1:6" s="8" customFormat="1" ht="45" thickTop="1">
      <c r="A48" s="54"/>
      <c r="B48" s="55"/>
      <c r="C48" s="55"/>
      <c r="D48" s="55"/>
      <c r="E48" s="55"/>
      <c r="F48" s="56"/>
    </row>
    <row r="49" spans="1:6" ht="45">
      <c r="A49" s="57"/>
      <c r="B49" s="58"/>
      <c r="C49" s="58"/>
      <c r="D49" s="58"/>
      <c r="E49" s="58"/>
      <c r="F49" s="59"/>
    </row>
    <row r="50" spans="1:6" ht="44.25">
      <c r="A50" s="56"/>
      <c r="B50" s="2"/>
      <c r="C50" s="2"/>
      <c r="D50" s="2"/>
      <c r="E50" s="2"/>
      <c r="F50" s="60"/>
    </row>
    <row r="51" spans="1:6" ht="44.25">
      <c r="A51" s="61"/>
      <c r="B51" s="2"/>
      <c r="C51" s="2"/>
      <c r="D51" s="2"/>
      <c r="E51" s="2"/>
      <c r="F51" s="60"/>
    </row>
    <row r="52" spans="1:5" ht="20.25">
      <c r="A52" s="62"/>
      <c r="B52" s="63"/>
      <c r="C52" s="63"/>
      <c r="D52" s="63"/>
      <c r="E52" s="63"/>
    </row>
    <row r="53" spans="1:5" ht="20.25">
      <c r="A53" s="62" t="s">
        <v>49</v>
      </c>
      <c r="B53" s="64"/>
      <c r="C53" s="64"/>
      <c r="D53" s="64"/>
      <c r="E53" s="64"/>
    </row>
    <row r="54" spans="1:5" ht="20.25">
      <c r="A54" s="62" t="s">
        <v>49</v>
      </c>
      <c r="B54" s="63"/>
      <c r="C54" s="63"/>
      <c r="D54" s="63"/>
      <c r="E54" s="63"/>
    </row>
    <row r="56" ht="15">
      <c r="A56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70" zoomScaleNormal="70" zoomScalePageLayoutView="0" workbookViewId="0" topLeftCell="A16">
      <selection activeCell="F33" sqref="F33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108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74">
        <f>2Year!B7+4Year!B7</f>
        <v>0</v>
      </c>
      <c r="C7" s="74">
        <f>2Year!C7+4Year!C7</f>
        <v>0</v>
      </c>
      <c r="D7" s="74">
        <f>2Year!D7+4Year!D7</f>
        <v>0</v>
      </c>
      <c r="E7" s="25">
        <f aca="true" t="shared" si="0" ref="E7:E12">D7-C7</f>
        <v>0</v>
      </c>
      <c r="F7" s="20"/>
    </row>
    <row r="8" spans="1:6" ht="34.5">
      <c r="A8" s="26" t="s">
        <v>12</v>
      </c>
      <c r="B8" s="74">
        <f>2Year!B8+4Year!B8</f>
        <v>0</v>
      </c>
      <c r="C8" s="74">
        <f>2Year!C8+4Year!C8</f>
        <v>0</v>
      </c>
      <c r="D8" s="74">
        <f>2Year!D8+4Year!D8</f>
        <v>0</v>
      </c>
      <c r="E8" s="28">
        <f t="shared" si="0"/>
        <v>0</v>
      </c>
      <c r="F8" s="20"/>
    </row>
    <row r="9" spans="1:6" ht="34.5">
      <c r="A9" s="29" t="s">
        <v>13</v>
      </c>
      <c r="B9" s="74">
        <f>2Year!B9+4Year!B9</f>
        <v>0</v>
      </c>
      <c r="C9" s="74">
        <f>2Year!C9+4Year!C9</f>
        <v>0</v>
      </c>
      <c r="D9" s="74">
        <f>2Year!D9+4Year!D9</f>
        <v>0</v>
      </c>
      <c r="E9" s="28">
        <f t="shared" si="0"/>
        <v>0</v>
      </c>
      <c r="F9" s="20"/>
    </row>
    <row r="10" spans="1:6" ht="34.5">
      <c r="A10" s="30" t="s">
        <v>14</v>
      </c>
      <c r="B10" s="74">
        <f>2Year!B10+4Year!B10</f>
        <v>8762160</v>
      </c>
      <c r="C10" s="74">
        <f>2Year!C10+4Year!C10</f>
        <v>8763445</v>
      </c>
      <c r="D10" s="74">
        <f>2Year!D10+4Year!D10</f>
        <v>8758587</v>
      </c>
      <c r="E10" s="28">
        <f t="shared" si="0"/>
        <v>-4858</v>
      </c>
      <c r="F10" s="20"/>
    </row>
    <row r="11" spans="1:6" ht="34.5">
      <c r="A11" s="30" t="s">
        <v>15</v>
      </c>
      <c r="B11" s="74">
        <f>2Year!B11+4Year!B11</f>
        <v>74923</v>
      </c>
      <c r="C11" s="74">
        <f>2Year!C11+4Year!C11</f>
        <v>74923</v>
      </c>
      <c r="D11" s="74">
        <f>2Year!D11+4Year!D11</f>
        <v>74923</v>
      </c>
      <c r="E11" s="28">
        <f t="shared" si="0"/>
        <v>0</v>
      </c>
      <c r="F11" s="20"/>
    </row>
    <row r="12" spans="1:6" s="35" customFormat="1" ht="35.25">
      <c r="A12" s="31" t="s">
        <v>16</v>
      </c>
      <c r="B12" s="81">
        <f>SUM(B7:B11)</f>
        <v>8837083</v>
      </c>
      <c r="C12" s="81">
        <f>SUM(C7:C11)</f>
        <v>8838368</v>
      </c>
      <c r="D12" s="81">
        <f>SUM(D7:D11)</f>
        <v>8833510</v>
      </c>
      <c r="E12" s="33">
        <f t="shared" si="0"/>
        <v>-4858</v>
      </c>
      <c r="F12" s="34"/>
    </row>
    <row r="13" spans="1:6" s="35" customFormat="1" ht="35.25">
      <c r="A13" s="36" t="s">
        <v>17</v>
      </c>
      <c r="B13" s="76">
        <f>2Year!B13+4Year!B13</f>
        <v>2435482</v>
      </c>
      <c r="C13" s="76">
        <f>2Year!C13+4Year!C13</f>
        <v>0</v>
      </c>
      <c r="D13" s="76">
        <f>2Year!D13+4Year!D13</f>
        <v>0</v>
      </c>
      <c r="E13" s="33">
        <f>D13-C13</f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74">
        <f>2Year!B16+4Year!B16</f>
        <v>691962670.03</v>
      </c>
      <c r="C16" s="74">
        <f>2Year!C16+4Year!C16</f>
        <v>715252047</v>
      </c>
      <c r="D16" s="74">
        <f>2Year!D16+4Year!D16</f>
        <v>769039066.74</v>
      </c>
      <c r="E16" s="74">
        <f>D16-C16</f>
        <v>53787019.74000001</v>
      </c>
      <c r="F16" s="37"/>
    </row>
    <row r="17" spans="1:6" ht="34.5">
      <c r="A17" s="18" t="s">
        <v>21</v>
      </c>
      <c r="B17" s="74">
        <f>2Year!B17+4Year!B17</f>
        <v>135483111.21</v>
      </c>
      <c r="C17" s="74">
        <f>2Year!C17+4Year!C17</f>
        <v>137192664</v>
      </c>
      <c r="D17" s="74">
        <f>2Year!D17+4Year!D17</f>
        <v>156607176.5</v>
      </c>
      <c r="E17" s="75">
        <f>D17-C17</f>
        <v>19414512.5</v>
      </c>
      <c r="F17" s="37"/>
    </row>
    <row r="18" spans="1:6" ht="34.5">
      <c r="A18" s="39" t="s">
        <v>22</v>
      </c>
      <c r="B18" s="74">
        <f>2Year!B18+4Year!B18</f>
        <v>35805421.08</v>
      </c>
      <c r="C18" s="74">
        <f>2Year!C18+4Year!C18</f>
        <v>38764682</v>
      </c>
      <c r="D18" s="74">
        <f>2Year!D18+4Year!D18</f>
        <v>38081084</v>
      </c>
      <c r="E18" s="75">
        <f>D18-C18</f>
        <v>-683598</v>
      </c>
      <c r="F18" s="37"/>
    </row>
    <row r="19" spans="1:6" ht="34.5">
      <c r="A19" s="39" t="s">
        <v>23</v>
      </c>
      <c r="B19" s="74">
        <f>2Year!B19+4Year!B19</f>
        <v>19350916.77</v>
      </c>
      <c r="C19" s="74">
        <f>2Year!C19+4Year!C19</f>
        <v>19638737</v>
      </c>
      <c r="D19" s="74">
        <f>2Year!D19+4Year!D19</f>
        <v>19351995.19222516</v>
      </c>
      <c r="E19" s="75">
        <f>D19-C19</f>
        <v>-286741.8077748418</v>
      </c>
      <c r="F19" s="37"/>
    </row>
    <row r="20" spans="1:6" ht="34.5">
      <c r="A20" s="39" t="s">
        <v>24</v>
      </c>
      <c r="B20" s="74">
        <f>2Year!B20+4Year!B20</f>
        <v>866351.52</v>
      </c>
      <c r="C20" s="74">
        <f>2Year!C20+4Year!C20</f>
        <v>1868630</v>
      </c>
      <c r="D20" s="74">
        <f>2Year!D20+4Year!D20</f>
        <v>1712000</v>
      </c>
      <c r="E20" s="75">
        <f aca="true" t="shared" si="1" ref="E20:E28">D20-C20</f>
        <v>-156630</v>
      </c>
      <c r="F20" s="37"/>
    </row>
    <row r="21" spans="1:6" ht="34.5">
      <c r="A21" s="39" t="s">
        <v>25</v>
      </c>
      <c r="B21" s="74">
        <f>2Year!B21+4Year!B21</f>
        <v>203400</v>
      </c>
      <c r="C21" s="74">
        <f>2Year!C21+4Year!C21</f>
        <v>200000</v>
      </c>
      <c r="D21" s="74">
        <f>2Year!D21+4Year!D21</f>
        <v>200000</v>
      </c>
      <c r="E21" s="75">
        <f t="shared" si="1"/>
        <v>0</v>
      </c>
      <c r="F21" s="37"/>
    </row>
    <row r="22" spans="1:6" ht="34.5">
      <c r="A22" s="39" t="s">
        <v>51</v>
      </c>
      <c r="B22" s="74">
        <f>2Year!B22+4Year!B22</f>
        <v>0</v>
      </c>
      <c r="C22" s="74">
        <f>2Year!C22+4Year!C22</f>
        <v>0</v>
      </c>
      <c r="D22" s="74">
        <f>2Year!D22+4Year!D22</f>
        <v>569692</v>
      </c>
      <c r="E22" s="75">
        <f>D22-C22</f>
        <v>569692</v>
      </c>
      <c r="F22" s="37"/>
    </row>
    <row r="23" spans="1:6" ht="34.5">
      <c r="A23" s="39" t="s">
        <v>52</v>
      </c>
      <c r="B23" s="74">
        <f>2Year!B23+4Year!B23</f>
        <v>3627862</v>
      </c>
      <c r="C23" s="74">
        <f>2Year!C23+4Year!C23</f>
        <v>3806257</v>
      </c>
      <c r="D23" s="74">
        <f>2Year!D23+4Year!D23</f>
        <v>3491022.0137801277</v>
      </c>
      <c r="E23" s="75">
        <f t="shared" si="1"/>
        <v>-315234.98621987225</v>
      </c>
      <c r="F23" s="37"/>
    </row>
    <row r="24" spans="1:6" ht="34.5">
      <c r="A24" s="39" t="s">
        <v>26</v>
      </c>
      <c r="B24" s="74">
        <f>2Year!B24+4Year!B24</f>
        <v>184013</v>
      </c>
      <c r="C24" s="74">
        <f>2Year!C24+4Year!C24</f>
        <v>219946</v>
      </c>
      <c r="D24" s="74">
        <f>2Year!D24+4Year!D24</f>
        <v>219946</v>
      </c>
      <c r="E24" s="75">
        <f t="shared" si="1"/>
        <v>0</v>
      </c>
      <c r="F24" s="37"/>
    </row>
    <row r="25" spans="1:6" ht="34.5">
      <c r="A25" s="39" t="s">
        <v>27</v>
      </c>
      <c r="B25" s="74">
        <f>2Year!B25+4Year!B25</f>
        <v>1769642.65</v>
      </c>
      <c r="C25" s="74">
        <f>2Year!C25+4Year!C25</f>
        <v>2390000</v>
      </c>
      <c r="D25" s="74">
        <f>2Year!D25+4Year!D25</f>
        <v>1600000</v>
      </c>
      <c r="E25" s="75">
        <f t="shared" si="1"/>
        <v>-790000</v>
      </c>
      <c r="F25" s="37"/>
    </row>
    <row r="26" spans="1:6" ht="34.5">
      <c r="A26" s="39" t="s">
        <v>28</v>
      </c>
      <c r="B26" s="74">
        <f>2Year!B26+4Year!B26</f>
        <v>3227516.0300000003</v>
      </c>
      <c r="C26" s="74">
        <f>2Year!C26+4Year!C26</f>
        <v>2950714</v>
      </c>
      <c r="D26" s="74">
        <f>2Year!D26+4Year!D26</f>
        <v>3216633.3383735036</v>
      </c>
      <c r="E26" s="75">
        <f t="shared" si="1"/>
        <v>265919.33837350365</v>
      </c>
      <c r="F26" s="37"/>
    </row>
    <row r="27" spans="1:6" ht="34.5">
      <c r="A27" s="39" t="s">
        <v>29</v>
      </c>
      <c r="B27" s="74">
        <f>2Year!B27+4Year!B27</f>
        <v>121748</v>
      </c>
      <c r="C27" s="74">
        <f>2Year!C27+4Year!C27</f>
        <v>0</v>
      </c>
      <c r="D27" s="74">
        <f>2Year!D27+4Year!D27</f>
        <v>0</v>
      </c>
      <c r="E27" s="75">
        <f t="shared" si="1"/>
        <v>0</v>
      </c>
      <c r="F27" s="37"/>
    </row>
    <row r="28" spans="1:6" ht="34.5">
      <c r="A28" s="39" t="s">
        <v>30</v>
      </c>
      <c r="B28" s="74">
        <f>2Year!B28+4Year!B28</f>
        <v>9361029</v>
      </c>
      <c r="C28" s="74">
        <f>2Year!C28+4Year!C28</f>
        <v>8837193</v>
      </c>
      <c r="D28" s="74">
        <f>2Year!D28+4Year!D28</f>
        <v>9048815</v>
      </c>
      <c r="E28" s="75">
        <f t="shared" si="1"/>
        <v>211622</v>
      </c>
      <c r="F28" s="37"/>
    </row>
    <row r="29" spans="1:6" ht="34.5">
      <c r="A29" s="39" t="s">
        <v>31</v>
      </c>
      <c r="B29" s="74">
        <f>2Year!B29+4Year!B29</f>
        <v>23126519.27</v>
      </c>
      <c r="C29" s="74">
        <f>2Year!C29+4Year!C29</f>
        <v>23868565</v>
      </c>
      <c r="D29" s="74">
        <f>2Year!D29+4Year!D29</f>
        <v>23984551</v>
      </c>
      <c r="E29" s="75">
        <f>D29-C29</f>
        <v>115986</v>
      </c>
      <c r="F29" s="37"/>
    </row>
    <row r="30" spans="1:8" s="35" customFormat="1" ht="35.25">
      <c r="A30" s="21" t="s">
        <v>32</v>
      </c>
      <c r="B30" s="32">
        <f>SUM(B16:B29)</f>
        <v>925090200.56</v>
      </c>
      <c r="C30" s="32">
        <f>SUM(C16:C29)</f>
        <v>954989435</v>
      </c>
      <c r="D30" s="32">
        <f>SUM(D16:D29)</f>
        <v>1027121981.7843789</v>
      </c>
      <c r="E30" s="73">
        <f>SUM(E16:E29)</f>
        <v>72132546.7843788</v>
      </c>
      <c r="F30" s="34"/>
      <c r="H30" s="17"/>
    </row>
    <row r="31" spans="1:8" ht="34.5">
      <c r="A31" s="40" t="s">
        <v>33</v>
      </c>
      <c r="B31" s="74">
        <f>2Year!B31+4Year!B31</f>
        <v>0</v>
      </c>
      <c r="C31" s="74">
        <f>2Year!C31+4Year!C31</f>
        <v>0</v>
      </c>
      <c r="D31" s="74">
        <f>2Year!D31+4Year!D31</f>
        <v>0</v>
      </c>
      <c r="E31" s="25">
        <f aca="true" t="shared" si="2" ref="E31:E37">D31-C31</f>
        <v>0</v>
      </c>
      <c r="F31" s="20"/>
      <c r="H31" s="35"/>
    </row>
    <row r="32" spans="1:6" ht="34.5">
      <c r="A32" s="39" t="s">
        <v>34</v>
      </c>
      <c r="B32" s="74">
        <f>2Year!B32+4Year!B32</f>
        <v>4619629.52</v>
      </c>
      <c r="C32" s="74">
        <f>2Year!C32+4Year!C32</f>
        <v>11759900</v>
      </c>
      <c r="D32" s="74">
        <f>2Year!D32+4Year!D32</f>
        <v>2606468.011519204</v>
      </c>
      <c r="E32" s="28">
        <f t="shared" si="2"/>
        <v>-9153431.988480795</v>
      </c>
      <c r="F32" s="20"/>
    </row>
    <row r="33" spans="1:6" ht="34.5">
      <c r="A33" s="41" t="s">
        <v>35</v>
      </c>
      <c r="B33" s="74">
        <f>2Year!B33+4Year!B33</f>
        <v>1107443</v>
      </c>
      <c r="C33" s="74">
        <f>2Year!C33+4Year!C33</f>
        <v>1258200</v>
      </c>
      <c r="D33" s="74">
        <f>2Year!D33+4Year!D33</f>
        <v>1139950</v>
      </c>
      <c r="E33" s="28">
        <f t="shared" si="2"/>
        <v>-118250</v>
      </c>
      <c r="F33" s="20"/>
    </row>
    <row r="34" spans="1:6" ht="34.5">
      <c r="A34" s="29" t="s">
        <v>36</v>
      </c>
      <c r="B34" s="74">
        <f>2Year!B34+4Year!B34</f>
        <v>106165</v>
      </c>
      <c r="C34" s="74">
        <f>2Year!C34+4Year!C34</f>
        <v>77000</v>
      </c>
      <c r="D34" s="74">
        <f>2Year!D34+4Year!D34</f>
        <v>99000</v>
      </c>
      <c r="E34" s="28">
        <f t="shared" si="2"/>
        <v>22000</v>
      </c>
      <c r="F34" s="20"/>
    </row>
    <row r="35" spans="1:6" ht="34.5">
      <c r="A35" s="39" t="s">
        <v>37</v>
      </c>
      <c r="B35" s="74">
        <f>2Year!B35+4Year!B35</f>
        <v>0</v>
      </c>
      <c r="C35" s="74">
        <f>2Year!C35+4Year!C35</f>
        <v>0</v>
      </c>
      <c r="D35" s="74">
        <f>2Year!D35+4Year!D35</f>
        <v>0</v>
      </c>
      <c r="E35" s="28">
        <f t="shared" si="2"/>
        <v>0</v>
      </c>
      <c r="F35" s="20"/>
    </row>
    <row r="36" spans="1:6" ht="34.5">
      <c r="A36" s="164" t="s">
        <v>109</v>
      </c>
      <c r="B36" s="74">
        <f>2Year!B36</f>
        <v>1690</v>
      </c>
      <c r="C36" s="74">
        <f>2Year!C36</f>
        <v>0</v>
      </c>
      <c r="D36" s="74">
        <f>2Year!D36</f>
        <v>0</v>
      </c>
      <c r="E36" s="28">
        <f>D36-C36</f>
        <v>0</v>
      </c>
      <c r="F36" s="20"/>
    </row>
    <row r="37" spans="1:6" ht="34.5">
      <c r="A37" s="41" t="s">
        <v>38</v>
      </c>
      <c r="B37" s="74">
        <f>2Year!B37+4Year!B36</f>
        <v>36419799.62</v>
      </c>
      <c r="C37" s="74">
        <f>2Year!C37+4Year!C36</f>
        <v>44705726</v>
      </c>
      <c r="D37" s="74">
        <f>2Year!D37+4Year!D36</f>
        <v>47156052</v>
      </c>
      <c r="E37" s="71">
        <f t="shared" si="2"/>
        <v>2450326</v>
      </c>
      <c r="F37" s="20"/>
    </row>
    <row r="38" spans="1:8" s="35" customFormat="1" ht="35.25">
      <c r="A38" s="42" t="s">
        <v>39</v>
      </c>
      <c r="B38" s="43">
        <f>SUM(B30:B37)</f>
        <v>967344927.6999999</v>
      </c>
      <c r="C38" s="43">
        <f>SUM(C30:C37)</f>
        <v>1012790261</v>
      </c>
      <c r="D38" s="43">
        <f>SUM(D30:D37)</f>
        <v>1078123451.795898</v>
      </c>
      <c r="E38" s="72">
        <f>E37+E35+E34+E33+E32+E31+E30</f>
        <v>65333190.795898005</v>
      </c>
      <c r="F38" s="34"/>
      <c r="H38" s="17"/>
    </row>
    <row r="39" spans="1:8" ht="35.25">
      <c r="A39" s="38" t="s">
        <v>40</v>
      </c>
      <c r="B39" s="24"/>
      <c r="C39" s="24"/>
      <c r="D39" s="24"/>
      <c r="E39" s="25"/>
      <c r="F39" s="20"/>
      <c r="H39" s="35"/>
    </row>
    <row r="40" spans="1:6" ht="34.5">
      <c r="A40" s="45" t="s">
        <v>41</v>
      </c>
      <c r="B40" s="74">
        <f>2Year!B40+4Year!B39</f>
        <v>0</v>
      </c>
      <c r="C40" s="74">
        <f>2Year!C40+4Year!C39</f>
        <v>0</v>
      </c>
      <c r="D40" s="74">
        <f>2Year!D40+4Year!D39</f>
        <v>0</v>
      </c>
      <c r="E40" s="25">
        <f>D40-C40</f>
        <v>0</v>
      </c>
      <c r="F40" s="20"/>
    </row>
    <row r="41" spans="1:6" ht="34.5">
      <c r="A41" s="26" t="s">
        <v>42</v>
      </c>
      <c r="B41" s="74">
        <f>2Year!B41+4Year!B40</f>
        <v>0</v>
      </c>
      <c r="C41" s="74">
        <f>2Year!C41+4Year!C40</f>
        <v>0</v>
      </c>
      <c r="D41" s="74">
        <f>2Year!D41+4Year!D40</f>
        <v>0</v>
      </c>
      <c r="E41" s="47">
        <f>D41-C41</f>
        <v>0</v>
      </c>
      <c r="F41" s="20"/>
    </row>
    <row r="42" spans="1:6" ht="35.25">
      <c r="A42" s="48" t="s">
        <v>43</v>
      </c>
      <c r="B42" s="24"/>
      <c r="C42" s="24"/>
      <c r="D42" s="24"/>
      <c r="E42" s="24"/>
      <c r="F42" s="20"/>
    </row>
    <row r="43" spans="1:6" ht="34.5">
      <c r="A43" s="39" t="s">
        <v>44</v>
      </c>
      <c r="B43" s="74">
        <f>2Year!B43+4Year!B42</f>
        <v>0</v>
      </c>
      <c r="C43" s="74">
        <f>2Year!C43+4Year!C42</f>
        <v>0</v>
      </c>
      <c r="D43" s="74">
        <f>2Year!D43+4Year!D42</f>
        <v>0</v>
      </c>
      <c r="E43" s="25">
        <f>D43-C43</f>
        <v>0</v>
      </c>
      <c r="F43" s="20"/>
    </row>
    <row r="44" spans="1:6" ht="34.5">
      <c r="A44" s="26" t="s">
        <v>45</v>
      </c>
      <c r="B44" s="74">
        <f>2Year!B44+4Year!B43</f>
        <v>0</v>
      </c>
      <c r="C44" s="74">
        <f>2Year!C44+4Year!C43</f>
        <v>0</v>
      </c>
      <c r="D44" s="74">
        <f>2Year!D44+4Year!D43</f>
        <v>0</v>
      </c>
      <c r="E44" s="28">
        <f>D44-C44</f>
        <v>0</v>
      </c>
      <c r="F44" s="20"/>
    </row>
    <row r="45" spans="1:8" s="50" customFormat="1" ht="45">
      <c r="A45" s="21" t="s">
        <v>46</v>
      </c>
      <c r="B45" s="76">
        <f>B40+B41+B43+B44</f>
        <v>0</v>
      </c>
      <c r="C45" s="76">
        <f>C40+C41+C43+C44</f>
        <v>0</v>
      </c>
      <c r="D45" s="76">
        <f>D40+D41+D43+D44</f>
        <v>0</v>
      </c>
      <c r="E45" s="33">
        <f>D45-C45</f>
        <v>0</v>
      </c>
      <c r="F45" s="49"/>
      <c r="H45" s="17"/>
    </row>
    <row r="46" spans="1:6" s="50" customFormat="1" ht="45">
      <c r="A46" s="21" t="s">
        <v>47</v>
      </c>
      <c r="B46" s="76">
        <f>2Year!B46+4Year!B45</f>
        <v>0</v>
      </c>
      <c r="C46" s="76">
        <f>2Year!C46+4Year!C45</f>
        <v>0</v>
      </c>
      <c r="D46" s="76">
        <f>2Year!D46+4Year!D45</f>
        <v>0</v>
      </c>
      <c r="E46" s="33">
        <f>D46-C46</f>
        <v>0</v>
      </c>
      <c r="F46" s="49"/>
    </row>
    <row r="47" spans="1:6" s="50" customFormat="1" ht="45.75" thickBot="1">
      <c r="A47" s="51" t="s">
        <v>48</v>
      </c>
      <c r="B47" s="52">
        <f>B46+B45+B38+B13+B12</f>
        <v>978617492.6999999</v>
      </c>
      <c r="C47" s="52">
        <f>C46+C45+C38+C13+C12</f>
        <v>1021628629</v>
      </c>
      <c r="D47" s="52">
        <f>D46+D45+D38+D13+D12</f>
        <v>1086956961.795898</v>
      </c>
      <c r="E47" s="53">
        <f>D47-C47</f>
        <v>65328332.79589796</v>
      </c>
      <c r="F47" s="49"/>
    </row>
    <row r="48" spans="1:8" s="8" customFormat="1" ht="45.75" thickTop="1">
      <c r="A48" s="54"/>
      <c r="B48" s="55"/>
      <c r="C48" s="55"/>
      <c r="D48" s="55"/>
      <c r="E48" s="55"/>
      <c r="F48" s="56"/>
      <c r="H48" s="50"/>
    </row>
    <row r="49" spans="1:8" ht="45">
      <c r="A49" s="57"/>
      <c r="B49" s="58"/>
      <c r="C49" s="58"/>
      <c r="D49" s="58"/>
      <c r="E49" s="58"/>
      <c r="F49" s="59"/>
      <c r="H49" s="8"/>
    </row>
    <row r="50" spans="1:6" ht="44.25">
      <c r="A50" s="56"/>
      <c r="B50" s="2"/>
      <c r="C50" s="2"/>
      <c r="D50" s="2"/>
      <c r="E50" s="2"/>
      <c r="F50" s="60"/>
    </row>
    <row r="51" spans="1:6" ht="44.25">
      <c r="A51" s="61"/>
      <c r="B51" s="2"/>
      <c r="C51" s="2"/>
      <c r="D51" s="2"/>
      <c r="E51" s="2"/>
      <c r="F51" s="60"/>
    </row>
    <row r="52" spans="1:5" ht="20.25">
      <c r="A52" s="62"/>
      <c r="B52" s="63"/>
      <c r="C52" s="63"/>
      <c r="D52" s="63"/>
      <c r="E52" s="63"/>
    </row>
    <row r="53" spans="1:5" ht="20.25">
      <c r="A53" s="62" t="s">
        <v>49</v>
      </c>
      <c r="B53" s="64"/>
      <c r="C53" s="64"/>
      <c r="D53" s="64"/>
      <c r="E53" s="64"/>
    </row>
    <row r="54" spans="1:5" ht="20.25">
      <c r="A54" s="62" t="s">
        <v>49</v>
      </c>
      <c r="B54" s="63"/>
      <c r="C54" s="63"/>
      <c r="D54" s="63"/>
      <c r="E54" s="63"/>
    </row>
    <row r="56" ht="15">
      <c r="A56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50" zoomScaleNormal="50" zoomScalePageLayoutView="0" workbookViewId="0" topLeftCell="A1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9" width="12.421875" style="17" customWidth="1"/>
    <col min="10" max="10" width="17.57421875" style="17" bestFit="1" customWidth="1"/>
    <col min="11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94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0</v>
      </c>
      <c r="C16" s="24">
        <v>0</v>
      </c>
      <c r="D16" s="24">
        <v>0</v>
      </c>
      <c r="E16" s="24">
        <v>0</v>
      </c>
      <c r="F16" s="37"/>
    </row>
    <row r="17" spans="1:6" ht="34.5">
      <c r="A17" s="18" t="s">
        <v>21</v>
      </c>
      <c r="B17" s="24">
        <v>0</v>
      </c>
      <c r="C17" s="24">
        <v>0</v>
      </c>
      <c r="D17" s="24">
        <v>0</v>
      </c>
      <c r="E17" s="24">
        <v>0</v>
      </c>
      <c r="F17" s="37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37"/>
    </row>
    <row r="19" spans="1:6" ht="34.5">
      <c r="A19" s="39" t="s">
        <v>23</v>
      </c>
      <c r="B19" s="24">
        <v>0</v>
      </c>
      <c r="C19" s="24">
        <v>0</v>
      </c>
      <c r="D19" s="24">
        <v>0</v>
      </c>
      <c r="E19" s="24">
        <v>0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0</v>
      </c>
      <c r="C29" s="24">
        <v>0</v>
      </c>
      <c r="D29" s="24">
        <v>0</v>
      </c>
      <c r="E29" s="24">
        <v>0</v>
      </c>
      <c r="F29" s="37"/>
    </row>
    <row r="30" spans="1:6" s="35" customFormat="1" ht="35.25">
      <c r="A30" s="21" t="s">
        <v>32</v>
      </c>
      <c r="B30" s="32">
        <v>0</v>
      </c>
      <c r="C30" s="32">
        <v>0</v>
      </c>
      <c r="D30" s="32">
        <v>0</v>
      </c>
      <c r="E30" s="32">
        <v>0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0</v>
      </c>
      <c r="C36" s="27">
        <v>0</v>
      </c>
      <c r="D36" s="27">
        <v>0</v>
      </c>
      <c r="E36" s="28">
        <v>0</v>
      </c>
      <c r="F36" s="20"/>
    </row>
    <row r="37" spans="1:6" s="35" customFormat="1" ht="35.25">
      <c r="A37" s="42" t="s">
        <v>39</v>
      </c>
      <c r="B37" s="43">
        <v>0</v>
      </c>
      <c r="C37" s="43">
        <v>0</v>
      </c>
      <c r="D37" s="43">
        <v>0</v>
      </c>
      <c r="E37" s="44">
        <f>E36+E35+E34+E33+E32+E31+E30</f>
        <v>0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0</v>
      </c>
      <c r="C46" s="52">
        <v>0</v>
      </c>
      <c r="D46" s="52">
        <v>0</v>
      </c>
      <c r="E46" s="53">
        <v>0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50" zoomScaleNormal="50" zoomScalePageLayoutView="0" workbookViewId="0" topLeftCell="A1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95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0</v>
      </c>
      <c r="C16" s="24">
        <v>0</v>
      </c>
      <c r="D16" s="24">
        <v>0</v>
      </c>
      <c r="E16" s="24">
        <v>0</v>
      </c>
      <c r="F16" s="37"/>
    </row>
    <row r="17" spans="1:6" ht="34.5">
      <c r="A17" s="18" t="s">
        <v>21</v>
      </c>
      <c r="B17" s="24">
        <v>0</v>
      </c>
      <c r="C17" s="24">
        <v>0</v>
      </c>
      <c r="D17" s="24">
        <v>0</v>
      </c>
      <c r="E17" s="24">
        <v>0</v>
      </c>
      <c r="F17" s="37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37"/>
    </row>
    <row r="19" spans="1:6" ht="34.5">
      <c r="A19" s="39" t="s">
        <v>23</v>
      </c>
      <c r="B19" s="24">
        <v>0</v>
      </c>
      <c r="C19" s="24">
        <v>0</v>
      </c>
      <c r="D19" s="24">
        <v>0</v>
      </c>
      <c r="E19" s="24">
        <v>0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0</v>
      </c>
      <c r="C29" s="24">
        <v>0</v>
      </c>
      <c r="D29" s="24">
        <v>0</v>
      </c>
      <c r="E29" s="24">
        <v>0</v>
      </c>
      <c r="F29" s="37"/>
    </row>
    <row r="30" spans="1:6" s="35" customFormat="1" ht="35.25">
      <c r="A30" s="21" t="s">
        <v>32</v>
      </c>
      <c r="B30" s="32">
        <v>0</v>
      </c>
      <c r="C30" s="32">
        <v>0</v>
      </c>
      <c r="D30" s="32">
        <v>0</v>
      </c>
      <c r="E30" s="32">
        <v>0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0</v>
      </c>
      <c r="C36" s="27">
        <v>0</v>
      </c>
      <c r="D36" s="27">
        <v>0</v>
      </c>
      <c r="E36" s="28">
        <v>0</v>
      </c>
      <c r="F36" s="20"/>
    </row>
    <row r="37" spans="1:6" s="35" customFormat="1" ht="35.25">
      <c r="A37" s="42" t="s">
        <v>39</v>
      </c>
      <c r="B37" s="43">
        <v>0</v>
      </c>
      <c r="C37" s="43">
        <v>0</v>
      </c>
      <c r="D37" s="43">
        <v>0</v>
      </c>
      <c r="E37" s="44">
        <f>E36+E35+E34+E33+E32+E31+E30</f>
        <v>0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0</v>
      </c>
      <c r="C46" s="52">
        <v>0</v>
      </c>
      <c r="D46" s="52">
        <v>0</v>
      </c>
      <c r="E46" s="53">
        <v>0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50" zoomScaleNormal="50" zoomScalePageLayoutView="0" workbookViewId="0" topLeftCell="A1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90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18516169</v>
      </c>
      <c r="C16" s="24">
        <v>18655397</v>
      </c>
      <c r="D16" s="24">
        <v>19702627</v>
      </c>
      <c r="E16" s="24">
        <v>1047230</v>
      </c>
      <c r="F16" s="37"/>
    </row>
    <row r="17" spans="1:6" ht="34.5">
      <c r="A17" s="18" t="s">
        <v>21</v>
      </c>
      <c r="B17" s="24">
        <v>737488</v>
      </c>
      <c r="C17" s="24">
        <v>632546</v>
      </c>
      <c r="D17" s="24">
        <v>737488</v>
      </c>
      <c r="E17" s="24">
        <v>104942</v>
      </c>
      <c r="F17" s="37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37"/>
    </row>
    <row r="19" spans="1:6" ht="34.5">
      <c r="A19" s="39" t="s">
        <v>23</v>
      </c>
      <c r="B19" s="24">
        <v>0</v>
      </c>
      <c r="C19" s="24">
        <v>0</v>
      </c>
      <c r="D19" s="24">
        <v>0</v>
      </c>
      <c r="E19" s="24">
        <v>0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419304</v>
      </c>
      <c r="C23" s="24">
        <v>385018</v>
      </c>
      <c r="D23" s="24">
        <v>419304</v>
      </c>
      <c r="E23" s="24">
        <v>34286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317323</v>
      </c>
      <c r="C29" s="24">
        <v>317323</v>
      </c>
      <c r="D29" s="24">
        <v>317323</v>
      </c>
      <c r="E29" s="24">
        <v>0</v>
      </c>
      <c r="F29" s="37"/>
    </row>
    <row r="30" spans="1:6" s="35" customFormat="1" ht="35.25">
      <c r="A30" s="21" t="s">
        <v>32</v>
      </c>
      <c r="B30" s="32">
        <v>19990284</v>
      </c>
      <c r="C30" s="32">
        <v>19990284</v>
      </c>
      <c r="D30" s="32">
        <v>21176742</v>
      </c>
      <c r="E30" s="32">
        <v>1186458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226228</v>
      </c>
      <c r="C36" s="27">
        <v>226228</v>
      </c>
      <c r="D36" s="27">
        <v>100000</v>
      </c>
      <c r="E36" s="28">
        <v>-126228</v>
      </c>
      <c r="F36" s="20"/>
    </row>
    <row r="37" spans="1:6" s="35" customFormat="1" ht="35.25">
      <c r="A37" s="42" t="s">
        <v>39</v>
      </c>
      <c r="B37" s="43">
        <v>20216512</v>
      </c>
      <c r="C37" s="43">
        <v>20216512</v>
      </c>
      <c r="D37" s="43">
        <v>21276742</v>
      </c>
      <c r="E37" s="44">
        <f>E36+E35+E34+E33+E32+E31+E30</f>
        <v>1060230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20216512</v>
      </c>
      <c r="C46" s="52">
        <v>20216512</v>
      </c>
      <c r="D46" s="52">
        <v>21276742</v>
      </c>
      <c r="E46" s="53">
        <v>1060230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1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89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19439044</v>
      </c>
      <c r="C16" s="24">
        <v>19767878</v>
      </c>
      <c r="D16" s="24">
        <v>20651610</v>
      </c>
      <c r="E16" s="24">
        <v>883732</v>
      </c>
      <c r="F16" s="37"/>
    </row>
    <row r="17" spans="1:6" ht="34.5">
      <c r="A17" s="18" t="s">
        <v>21</v>
      </c>
      <c r="B17" s="24">
        <v>616881</v>
      </c>
      <c r="C17" s="24">
        <v>616881</v>
      </c>
      <c r="D17" s="24">
        <v>617000</v>
      </c>
      <c r="E17" s="24">
        <v>119</v>
      </c>
      <c r="F17" s="37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37"/>
    </row>
    <row r="19" spans="1:6" ht="34.5">
      <c r="A19" s="39" t="s">
        <v>23</v>
      </c>
      <c r="B19" s="24">
        <v>394661</v>
      </c>
      <c r="C19" s="24">
        <v>394661</v>
      </c>
      <c r="D19" s="24">
        <v>395000</v>
      </c>
      <c r="E19" s="24">
        <v>339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257113</v>
      </c>
      <c r="C23" s="24">
        <v>257313</v>
      </c>
      <c r="D23" s="24">
        <v>0</v>
      </c>
      <c r="E23" s="24">
        <v>-257313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29</v>
      </c>
      <c r="B27" s="24">
        <v>121748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0</v>
      </c>
      <c r="C29" s="24">
        <v>378861</v>
      </c>
      <c r="D29" s="24">
        <v>501995</v>
      </c>
      <c r="E29" s="24">
        <v>123134</v>
      </c>
      <c r="F29" s="37"/>
    </row>
    <row r="30" spans="1:6" s="35" customFormat="1" ht="35.25">
      <c r="A30" s="21" t="s">
        <v>32</v>
      </c>
      <c r="B30" s="32">
        <v>20829447</v>
      </c>
      <c r="C30" s="32">
        <v>21415594</v>
      </c>
      <c r="D30" s="32">
        <v>22165605</v>
      </c>
      <c r="E30" s="32">
        <v>750011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44311</v>
      </c>
      <c r="C32" s="27">
        <v>44311</v>
      </c>
      <c r="D32" s="27">
        <v>44300</v>
      </c>
      <c r="E32" s="28">
        <v>-11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0</v>
      </c>
      <c r="C36" s="27">
        <v>0</v>
      </c>
      <c r="D36" s="27">
        <v>0</v>
      </c>
      <c r="E36" s="28">
        <v>0</v>
      </c>
      <c r="F36" s="20"/>
    </row>
    <row r="37" spans="1:6" s="35" customFormat="1" ht="35.25">
      <c r="A37" s="42" t="s">
        <v>39</v>
      </c>
      <c r="B37" s="43">
        <v>20873758</v>
      </c>
      <c r="C37" s="43">
        <v>21459905</v>
      </c>
      <c r="D37" s="43">
        <v>22209905</v>
      </c>
      <c r="E37" s="44">
        <f>E36+E35+E34+E33+E32+E31+E30</f>
        <v>750000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20873758</v>
      </c>
      <c r="C46" s="52">
        <v>21459905</v>
      </c>
      <c r="D46" s="52">
        <v>22209905</v>
      </c>
      <c r="E46" s="53">
        <v>750000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50" zoomScaleNormal="50" zoomScalePageLayoutView="0" workbookViewId="0" topLeftCell="A1">
      <selection activeCell="E37" sqref="E37"/>
    </sheetView>
  </sheetViews>
  <sheetFormatPr defaultColWidth="12.421875" defaultRowHeight="15"/>
  <cols>
    <col min="1" max="1" width="117.7109375" style="35" customWidth="1"/>
    <col min="2" max="2" width="39.57421875" style="116" customWidth="1"/>
    <col min="3" max="3" width="46.57421875" style="116" bestFit="1" customWidth="1"/>
    <col min="4" max="4" width="39.57421875" style="116" customWidth="1"/>
    <col min="5" max="5" width="45.8515625" style="116" customWidth="1"/>
    <col min="6" max="6" width="21.57421875" style="35" customWidth="1"/>
    <col min="7" max="7" width="37.421875" style="35" customWidth="1"/>
    <col min="8" max="16384" width="12.421875" style="35" customWidth="1"/>
  </cols>
  <sheetData>
    <row r="1" spans="1:12" s="50" customFormat="1" ht="45">
      <c r="A1" s="1" t="s">
        <v>0</v>
      </c>
      <c r="B1" s="94"/>
      <c r="C1" s="3" t="s">
        <v>1</v>
      </c>
      <c r="D1" s="80" t="s">
        <v>92</v>
      </c>
      <c r="E1" s="95"/>
      <c r="F1" s="96"/>
      <c r="G1" s="97"/>
      <c r="H1" s="97"/>
      <c r="I1" s="97"/>
      <c r="J1" s="97"/>
      <c r="K1" s="97"/>
      <c r="L1" s="97"/>
    </row>
    <row r="2" spans="1:12" s="50" customFormat="1" ht="45">
      <c r="A2" s="1" t="s">
        <v>2</v>
      </c>
      <c r="B2" s="94"/>
      <c r="C2" s="94"/>
      <c r="D2" s="94"/>
      <c r="E2" s="94"/>
      <c r="F2" s="1"/>
      <c r="G2" s="1"/>
      <c r="H2" s="1"/>
      <c r="I2" s="1"/>
      <c r="J2" s="1"/>
      <c r="K2" s="1"/>
      <c r="L2" s="1"/>
    </row>
    <row r="3" spans="1:12" s="50" customFormat="1" ht="45.75" thickBot="1">
      <c r="A3" s="10" t="s">
        <v>3</v>
      </c>
      <c r="B3" s="98"/>
      <c r="C3" s="98"/>
      <c r="D3" s="98"/>
      <c r="E3" s="98"/>
      <c r="F3" s="97"/>
      <c r="G3" s="97"/>
      <c r="H3" s="97"/>
      <c r="I3" s="97"/>
      <c r="J3" s="97"/>
      <c r="K3" s="97"/>
      <c r="L3" s="97"/>
    </row>
    <row r="4" spans="1:12" ht="36" thickTop="1">
      <c r="A4" s="12" t="s">
        <v>4</v>
      </c>
      <c r="B4" s="13" t="s">
        <v>60</v>
      </c>
      <c r="C4" s="13" t="s">
        <v>6</v>
      </c>
      <c r="D4" s="13" t="s">
        <v>6</v>
      </c>
      <c r="E4" s="14" t="s">
        <v>7</v>
      </c>
      <c r="F4" s="99"/>
      <c r="G4" s="77"/>
      <c r="H4" s="77"/>
      <c r="I4" s="77"/>
      <c r="J4" s="77"/>
      <c r="K4" s="77"/>
      <c r="L4" s="77"/>
    </row>
    <row r="5" spans="1:6" ht="35.25">
      <c r="A5" s="38"/>
      <c r="B5" s="19" t="s">
        <v>8</v>
      </c>
      <c r="C5" s="19" t="s">
        <v>8</v>
      </c>
      <c r="D5" s="19" t="s">
        <v>9</v>
      </c>
      <c r="E5" s="69" t="s">
        <v>8</v>
      </c>
      <c r="F5" s="34"/>
    </row>
    <row r="6" spans="1:6" ht="35.25">
      <c r="A6" s="21" t="s">
        <v>10</v>
      </c>
      <c r="B6" s="100"/>
      <c r="C6" s="100"/>
      <c r="D6" s="100"/>
      <c r="E6" s="101"/>
      <c r="F6" s="34"/>
    </row>
    <row r="7" spans="1:6" ht="35.25">
      <c r="A7" s="38" t="s">
        <v>11</v>
      </c>
      <c r="B7" s="73">
        <v>0</v>
      </c>
      <c r="C7" s="73">
        <v>0</v>
      </c>
      <c r="D7" s="73">
        <v>0</v>
      </c>
      <c r="E7" s="102">
        <v>0</v>
      </c>
      <c r="F7" s="34"/>
    </row>
    <row r="8" spans="1:6" ht="35.25">
      <c r="A8" s="21" t="s">
        <v>12</v>
      </c>
      <c r="B8" s="32">
        <v>0</v>
      </c>
      <c r="C8" s="32">
        <v>0</v>
      </c>
      <c r="D8" s="32">
        <v>0</v>
      </c>
      <c r="E8" s="33">
        <v>0</v>
      </c>
      <c r="F8" s="34"/>
    </row>
    <row r="9" spans="1:6" ht="35.25">
      <c r="A9" s="42" t="s">
        <v>13</v>
      </c>
      <c r="B9" s="32">
        <v>0</v>
      </c>
      <c r="C9" s="32">
        <v>0</v>
      </c>
      <c r="D9" s="32">
        <v>0</v>
      </c>
      <c r="E9" s="33">
        <v>0</v>
      </c>
      <c r="F9" s="34"/>
    </row>
    <row r="10" spans="1:6" ht="35.25">
      <c r="A10" s="36" t="s">
        <v>14</v>
      </c>
      <c r="B10" s="32">
        <v>0</v>
      </c>
      <c r="C10" s="32">
        <v>0</v>
      </c>
      <c r="D10" s="32">
        <v>0</v>
      </c>
      <c r="E10" s="33">
        <v>0</v>
      </c>
      <c r="F10" s="34"/>
    </row>
    <row r="11" spans="1:6" ht="35.25">
      <c r="A11" s="36" t="s">
        <v>15</v>
      </c>
      <c r="B11" s="32">
        <v>0</v>
      </c>
      <c r="C11" s="32">
        <v>0</v>
      </c>
      <c r="D11" s="32">
        <v>0</v>
      </c>
      <c r="E11" s="33">
        <v>0</v>
      </c>
      <c r="F11" s="34"/>
    </row>
    <row r="12" spans="1:6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ht="35.25">
      <c r="A13" s="36" t="s">
        <v>17</v>
      </c>
      <c r="B13" s="32">
        <v>1682936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32"/>
      <c r="C14" s="32"/>
      <c r="D14" s="32"/>
      <c r="E14" s="33"/>
      <c r="F14" s="54"/>
    </row>
    <row r="15" spans="1:6" ht="35.25">
      <c r="A15" s="38" t="s">
        <v>19</v>
      </c>
      <c r="B15" s="73"/>
      <c r="C15" s="73"/>
      <c r="D15" s="73"/>
      <c r="E15" s="102"/>
      <c r="F15" s="54"/>
    </row>
    <row r="16" spans="1:6" ht="35.25">
      <c r="A16" s="38" t="s">
        <v>20</v>
      </c>
      <c r="B16" s="73">
        <v>41738295</v>
      </c>
      <c r="C16" s="73">
        <v>48938645</v>
      </c>
      <c r="D16" s="73">
        <v>47128415</v>
      </c>
      <c r="E16" s="73">
        <v>-1810230</v>
      </c>
      <c r="F16" s="54"/>
    </row>
    <row r="17" spans="1:6" ht="35.25">
      <c r="A17" s="38" t="s">
        <v>21</v>
      </c>
      <c r="B17" s="73">
        <v>2583090</v>
      </c>
      <c r="C17" s="73">
        <v>2700000</v>
      </c>
      <c r="D17" s="73">
        <v>2700000</v>
      </c>
      <c r="E17" s="73">
        <v>0</v>
      </c>
      <c r="F17" s="54"/>
    </row>
    <row r="18" spans="1:6" ht="35.25">
      <c r="A18" s="31" t="s">
        <v>22</v>
      </c>
      <c r="B18" s="73">
        <v>0</v>
      </c>
      <c r="C18" s="73">
        <v>0</v>
      </c>
      <c r="D18" s="73">
        <v>0</v>
      </c>
      <c r="E18" s="73">
        <v>0</v>
      </c>
      <c r="F18" s="54"/>
    </row>
    <row r="19" spans="1:6" ht="35.25">
      <c r="A19" s="31" t="s">
        <v>23</v>
      </c>
      <c r="B19" s="73">
        <v>968460</v>
      </c>
      <c r="C19" s="73">
        <v>1100000</v>
      </c>
      <c r="D19" s="73">
        <v>1100000</v>
      </c>
      <c r="E19" s="73">
        <v>0</v>
      </c>
      <c r="F19" s="54"/>
    </row>
    <row r="20" spans="1:6" ht="35.25">
      <c r="A20" s="31" t="s">
        <v>24</v>
      </c>
      <c r="B20" s="73">
        <v>0</v>
      </c>
      <c r="C20" s="73">
        <v>0</v>
      </c>
      <c r="D20" s="73">
        <v>0</v>
      </c>
      <c r="E20" s="73">
        <v>0</v>
      </c>
      <c r="F20" s="54"/>
    </row>
    <row r="21" spans="1:6" ht="35.25">
      <c r="A21" s="31" t="s">
        <v>25</v>
      </c>
      <c r="B21" s="103">
        <v>0</v>
      </c>
      <c r="C21" s="103">
        <v>0</v>
      </c>
      <c r="D21" s="103">
        <v>0</v>
      </c>
      <c r="E21" s="103">
        <v>0</v>
      </c>
      <c r="F21" s="54"/>
    </row>
    <row r="22" spans="1:6" ht="35.25">
      <c r="A22" s="31" t="s">
        <v>51</v>
      </c>
      <c r="B22" s="103">
        <v>0</v>
      </c>
      <c r="C22" s="103">
        <v>0</v>
      </c>
      <c r="D22" s="103">
        <v>0</v>
      </c>
      <c r="E22" s="103">
        <v>0</v>
      </c>
      <c r="F22" s="54"/>
    </row>
    <row r="23" spans="1:6" ht="35.25">
      <c r="A23" s="31" t="s">
        <v>52</v>
      </c>
      <c r="B23" s="73">
        <v>673828</v>
      </c>
      <c r="C23" s="73">
        <v>750000</v>
      </c>
      <c r="D23" s="73">
        <v>750000</v>
      </c>
      <c r="E23" s="73">
        <v>0</v>
      </c>
      <c r="F23" s="54"/>
    </row>
    <row r="24" spans="1:6" ht="35.25">
      <c r="A24" s="31" t="s">
        <v>26</v>
      </c>
      <c r="B24" s="73">
        <v>0</v>
      </c>
      <c r="C24" s="73">
        <v>0</v>
      </c>
      <c r="D24" s="73">
        <v>0</v>
      </c>
      <c r="E24" s="73">
        <v>0</v>
      </c>
      <c r="F24" s="54"/>
    </row>
    <row r="25" spans="1:6" ht="35.25">
      <c r="A25" s="31" t="s">
        <v>27</v>
      </c>
      <c r="B25" s="73">
        <v>0</v>
      </c>
      <c r="C25" s="73">
        <v>0</v>
      </c>
      <c r="D25" s="73">
        <v>0</v>
      </c>
      <c r="E25" s="73">
        <v>0</v>
      </c>
      <c r="F25" s="54"/>
    </row>
    <row r="26" spans="1:6" ht="35.25">
      <c r="A26" s="31" t="s">
        <v>28</v>
      </c>
      <c r="B26" s="73">
        <v>0</v>
      </c>
      <c r="C26" s="73">
        <v>0</v>
      </c>
      <c r="D26" s="73">
        <v>0</v>
      </c>
      <c r="E26" s="73">
        <v>0</v>
      </c>
      <c r="F26" s="54"/>
    </row>
    <row r="27" spans="1:6" ht="35.25">
      <c r="A27" s="31" t="s">
        <v>29</v>
      </c>
      <c r="B27" s="73">
        <v>0</v>
      </c>
      <c r="C27" s="73">
        <v>0</v>
      </c>
      <c r="D27" s="73">
        <v>0</v>
      </c>
      <c r="E27" s="73">
        <v>0</v>
      </c>
      <c r="F27" s="54"/>
    </row>
    <row r="28" spans="1:6" ht="35.25">
      <c r="A28" s="31" t="s">
        <v>30</v>
      </c>
      <c r="B28" s="73">
        <v>956049</v>
      </c>
      <c r="C28" s="73">
        <v>800000</v>
      </c>
      <c r="D28" s="73">
        <v>1000000</v>
      </c>
      <c r="E28" s="73">
        <v>200000</v>
      </c>
      <c r="F28" s="54"/>
    </row>
    <row r="29" spans="1:6" ht="35.25">
      <c r="A29" s="31" t="s">
        <v>31</v>
      </c>
      <c r="B29" s="73">
        <v>756043</v>
      </c>
      <c r="C29" s="73">
        <v>1500000</v>
      </c>
      <c r="D29" s="73">
        <v>1000000</v>
      </c>
      <c r="E29" s="73">
        <v>-500000</v>
      </c>
      <c r="F29" s="54"/>
    </row>
    <row r="30" spans="1:6" ht="35.25">
      <c r="A30" s="21" t="s">
        <v>32</v>
      </c>
      <c r="B30" s="32">
        <v>47675765</v>
      </c>
      <c r="C30" s="32">
        <v>55788645</v>
      </c>
      <c r="D30" s="32">
        <v>53678415</v>
      </c>
      <c r="E30" s="32">
        <v>-2110230</v>
      </c>
      <c r="F30" s="34"/>
    </row>
    <row r="31" spans="1:6" ht="35.25">
      <c r="A31" s="104" t="s">
        <v>33</v>
      </c>
      <c r="B31" s="73">
        <v>0</v>
      </c>
      <c r="C31" s="73">
        <v>0</v>
      </c>
      <c r="D31" s="73">
        <v>0</v>
      </c>
      <c r="E31" s="102">
        <v>0</v>
      </c>
      <c r="F31" s="34"/>
    </row>
    <row r="32" spans="1:6" ht="35.25">
      <c r="A32" s="31" t="s">
        <v>34</v>
      </c>
      <c r="B32" s="32">
        <v>0</v>
      </c>
      <c r="C32" s="32">
        <v>0</v>
      </c>
      <c r="D32" s="32">
        <v>0</v>
      </c>
      <c r="E32" s="33">
        <v>0</v>
      </c>
      <c r="F32" s="34"/>
    </row>
    <row r="33" spans="1:6" ht="35.25">
      <c r="A33" s="105" t="s">
        <v>35</v>
      </c>
      <c r="B33" s="32">
        <v>0</v>
      </c>
      <c r="C33" s="32">
        <v>0</v>
      </c>
      <c r="D33" s="32">
        <v>0</v>
      </c>
      <c r="E33" s="33">
        <v>0</v>
      </c>
      <c r="F33" s="34"/>
    </row>
    <row r="34" spans="1:6" ht="35.25">
      <c r="A34" s="42" t="s">
        <v>36</v>
      </c>
      <c r="B34" s="32">
        <v>0</v>
      </c>
      <c r="C34" s="32">
        <v>0</v>
      </c>
      <c r="D34" s="32">
        <v>0</v>
      </c>
      <c r="E34" s="33">
        <v>0</v>
      </c>
      <c r="F34" s="34"/>
    </row>
    <row r="35" spans="1:6" ht="35.25">
      <c r="A35" s="31" t="s">
        <v>37</v>
      </c>
      <c r="B35" s="32">
        <v>0</v>
      </c>
      <c r="C35" s="32">
        <v>0</v>
      </c>
      <c r="D35" s="32">
        <v>0</v>
      </c>
      <c r="E35" s="33">
        <v>0</v>
      </c>
      <c r="F35" s="34"/>
    </row>
    <row r="36" spans="1:6" ht="35.25">
      <c r="A36" s="105" t="s">
        <v>38</v>
      </c>
      <c r="B36" s="32">
        <v>893826</v>
      </c>
      <c r="C36" s="32">
        <v>1000000</v>
      </c>
      <c r="D36" s="32">
        <v>1000000</v>
      </c>
      <c r="E36" s="33">
        <v>0</v>
      </c>
      <c r="F36" s="34"/>
    </row>
    <row r="37" spans="1:6" ht="35.25">
      <c r="A37" s="42" t="s">
        <v>39</v>
      </c>
      <c r="B37" s="43">
        <v>48569591</v>
      </c>
      <c r="C37" s="43">
        <v>56788645</v>
      </c>
      <c r="D37" s="43">
        <v>54678415</v>
      </c>
      <c r="E37" s="44">
        <f>E36+E35+E34+E33+E32+E31+E30</f>
        <v>-2110230</v>
      </c>
      <c r="F37" s="34"/>
    </row>
    <row r="38" spans="1:6" ht="35.25">
      <c r="A38" s="38" t="s">
        <v>40</v>
      </c>
      <c r="B38" s="73"/>
      <c r="C38" s="73"/>
      <c r="D38" s="73"/>
      <c r="E38" s="102"/>
      <c r="F38" s="34"/>
    </row>
    <row r="39" spans="1:6" ht="35.25">
      <c r="A39" s="106" t="s">
        <v>41</v>
      </c>
      <c r="B39" s="73">
        <v>0</v>
      </c>
      <c r="C39" s="73">
        <v>0</v>
      </c>
      <c r="D39" s="73">
        <v>0</v>
      </c>
      <c r="E39" s="102">
        <v>0</v>
      </c>
      <c r="F39" s="34"/>
    </row>
    <row r="40" spans="1:6" ht="35.25">
      <c r="A40" s="21" t="s">
        <v>42</v>
      </c>
      <c r="B40" s="43">
        <v>0</v>
      </c>
      <c r="C40" s="43">
        <v>0</v>
      </c>
      <c r="D40" s="43">
        <v>0</v>
      </c>
      <c r="E40" s="107">
        <v>0</v>
      </c>
      <c r="F40" s="34"/>
    </row>
    <row r="41" spans="1:6" ht="35.25">
      <c r="A41" s="48" t="s">
        <v>43</v>
      </c>
      <c r="B41" s="73"/>
      <c r="C41" s="73"/>
      <c r="D41" s="73"/>
      <c r="E41" s="73"/>
      <c r="F41" s="34"/>
    </row>
    <row r="42" spans="1:6" ht="35.25">
      <c r="A42" s="31" t="s">
        <v>44</v>
      </c>
      <c r="B42" s="73">
        <v>0</v>
      </c>
      <c r="C42" s="73">
        <v>0</v>
      </c>
      <c r="D42" s="73">
        <v>0</v>
      </c>
      <c r="E42" s="102">
        <v>0</v>
      </c>
      <c r="F42" s="34"/>
    </row>
    <row r="43" spans="1:6" ht="35.25">
      <c r="A43" s="21" t="s">
        <v>45</v>
      </c>
      <c r="B43" s="32">
        <v>0</v>
      </c>
      <c r="C43" s="32">
        <v>0</v>
      </c>
      <c r="D43" s="32">
        <v>0</v>
      </c>
      <c r="E43" s="33">
        <v>0</v>
      </c>
      <c r="F43" s="34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50252527</v>
      </c>
      <c r="C46" s="52">
        <v>56788645</v>
      </c>
      <c r="D46" s="52">
        <v>54678415</v>
      </c>
      <c r="E46" s="53">
        <v>-2110230</v>
      </c>
      <c r="F46" s="49"/>
    </row>
    <row r="47" spans="1:6" s="50" customFormat="1" ht="45.75" thickTop="1">
      <c r="A47" s="54"/>
      <c r="B47" s="108"/>
      <c r="C47" s="108"/>
      <c r="D47" s="108"/>
      <c r="E47" s="108"/>
      <c r="F47" s="49"/>
    </row>
    <row r="48" spans="1:6" ht="45">
      <c r="A48" s="57"/>
      <c r="B48" s="109"/>
      <c r="C48" s="109"/>
      <c r="D48" s="109"/>
      <c r="E48" s="109"/>
      <c r="F48" s="110"/>
    </row>
    <row r="49" spans="1:6" ht="45">
      <c r="A49" s="49"/>
      <c r="B49" s="94"/>
      <c r="C49" s="94"/>
      <c r="D49" s="94"/>
      <c r="E49" s="94"/>
      <c r="F49" s="111"/>
    </row>
    <row r="50" spans="1:6" ht="45">
      <c r="A50" s="112"/>
      <c r="B50" s="94"/>
      <c r="C50" s="94"/>
      <c r="D50" s="94"/>
      <c r="E50" s="94"/>
      <c r="F50" s="111"/>
    </row>
    <row r="51" spans="1:5" ht="20.25">
      <c r="A51" s="113"/>
      <c r="B51" s="114"/>
      <c r="C51" s="114"/>
      <c r="D51" s="114"/>
      <c r="E51" s="114"/>
    </row>
    <row r="52" spans="1:5" ht="20.25">
      <c r="A52" s="113" t="s">
        <v>49</v>
      </c>
      <c r="B52" s="115"/>
      <c r="C52" s="115"/>
      <c r="D52" s="115"/>
      <c r="E52" s="115"/>
    </row>
    <row r="53" spans="1:5" ht="20.25">
      <c r="A53" s="113" t="s">
        <v>49</v>
      </c>
      <c r="B53" s="114"/>
      <c r="C53" s="114"/>
      <c r="D53" s="114"/>
      <c r="E53" s="114"/>
    </row>
    <row r="55" ht="15.75">
      <c r="A55" s="117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1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91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675560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2449603</v>
      </c>
      <c r="C16" s="24">
        <v>3256385</v>
      </c>
      <c r="D16" s="24">
        <v>3256386</v>
      </c>
      <c r="E16" s="24">
        <v>1</v>
      </c>
      <c r="F16" s="37"/>
    </row>
    <row r="17" spans="1:6" ht="34.5">
      <c r="A17" s="18" t="s">
        <v>21</v>
      </c>
      <c r="B17" s="24">
        <v>0</v>
      </c>
      <c r="C17" s="24">
        <v>0</v>
      </c>
      <c r="D17" s="24">
        <v>0</v>
      </c>
      <c r="E17" s="24">
        <v>0</v>
      </c>
      <c r="F17" s="37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37"/>
    </row>
    <row r="19" spans="1:6" ht="34.5">
      <c r="A19" s="39" t="s">
        <v>23</v>
      </c>
      <c r="B19" s="24">
        <v>147623</v>
      </c>
      <c r="C19" s="24">
        <v>131163</v>
      </c>
      <c r="D19" s="24">
        <v>131163</v>
      </c>
      <c r="E19" s="24">
        <v>0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98858</v>
      </c>
      <c r="C23" s="24">
        <v>87835</v>
      </c>
      <c r="D23" s="24">
        <v>87835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78001</v>
      </c>
      <c r="C28" s="24">
        <v>69304</v>
      </c>
      <c r="D28" s="24">
        <v>69304</v>
      </c>
      <c r="E28" s="24">
        <v>0</v>
      </c>
      <c r="F28" s="37"/>
    </row>
    <row r="29" spans="1:6" ht="34.5">
      <c r="A29" s="39" t="s">
        <v>31</v>
      </c>
      <c r="B29" s="24">
        <v>26720</v>
      </c>
      <c r="C29" s="24">
        <v>23740</v>
      </c>
      <c r="D29" s="24">
        <v>23740</v>
      </c>
      <c r="E29" s="24">
        <v>0</v>
      </c>
      <c r="F29" s="37"/>
    </row>
    <row r="30" spans="1:6" s="35" customFormat="1" ht="35.25">
      <c r="A30" s="21" t="s">
        <v>32</v>
      </c>
      <c r="B30" s="32">
        <v>2800805</v>
      </c>
      <c r="C30" s="32">
        <v>3568427</v>
      </c>
      <c r="D30" s="32">
        <v>3568428</v>
      </c>
      <c r="E30" s="32">
        <v>1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60969</v>
      </c>
      <c r="C36" s="27">
        <v>54153</v>
      </c>
      <c r="D36" s="27">
        <v>54153</v>
      </c>
      <c r="E36" s="28">
        <v>0</v>
      </c>
      <c r="F36" s="20"/>
    </row>
    <row r="37" spans="1:6" s="35" customFormat="1" ht="35.25">
      <c r="A37" s="42" t="s">
        <v>39</v>
      </c>
      <c r="B37" s="43">
        <v>2861774</v>
      </c>
      <c r="C37" s="43">
        <v>3622580</v>
      </c>
      <c r="D37" s="43">
        <v>3622581</v>
      </c>
      <c r="E37" s="44">
        <f>E36+E35+E34+E33+E32+E31+E30</f>
        <v>1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3537334</v>
      </c>
      <c r="C46" s="52">
        <v>3622580</v>
      </c>
      <c r="D46" s="52">
        <v>3622581</v>
      </c>
      <c r="E46" s="53">
        <v>1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50" zoomScaleNormal="50" zoomScalePageLayoutView="0" workbookViewId="0" topLeftCell="A1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93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4889356</v>
      </c>
      <c r="C16" s="24">
        <v>4858138</v>
      </c>
      <c r="D16" s="24">
        <v>4830138</v>
      </c>
      <c r="E16" s="24">
        <v>-28000</v>
      </c>
      <c r="F16" s="37"/>
    </row>
    <row r="17" spans="1:6" ht="34.5">
      <c r="A17" s="18" t="s">
        <v>21</v>
      </c>
      <c r="B17" s="24">
        <v>131566</v>
      </c>
      <c r="C17" s="24">
        <v>90000</v>
      </c>
      <c r="D17" s="24">
        <v>150000</v>
      </c>
      <c r="E17" s="24">
        <v>60000</v>
      </c>
      <c r="F17" s="37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37"/>
    </row>
    <row r="19" spans="1:6" ht="34.5">
      <c r="A19" s="39" t="s">
        <v>23</v>
      </c>
      <c r="B19" s="24">
        <v>117915</v>
      </c>
      <c r="C19" s="24">
        <v>130000</v>
      </c>
      <c r="D19" s="24">
        <v>125000</v>
      </c>
      <c r="E19" s="24">
        <v>-5000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82305</v>
      </c>
      <c r="C23" s="24">
        <v>120000</v>
      </c>
      <c r="D23" s="24">
        <v>100000</v>
      </c>
      <c r="E23" s="24">
        <v>-20000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45795</v>
      </c>
      <c r="C26" s="24">
        <v>60000</v>
      </c>
      <c r="D26" s="24">
        <v>55000</v>
      </c>
      <c r="E26" s="24">
        <v>-5000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0</v>
      </c>
      <c r="C29" s="24">
        <v>0</v>
      </c>
      <c r="D29" s="24">
        <v>0</v>
      </c>
      <c r="E29" s="24">
        <v>0</v>
      </c>
      <c r="F29" s="37"/>
    </row>
    <row r="30" spans="1:6" s="35" customFormat="1" ht="35.25">
      <c r="A30" s="21" t="s">
        <v>32</v>
      </c>
      <c r="B30" s="32">
        <v>5266937</v>
      </c>
      <c r="C30" s="32">
        <v>5258138</v>
      </c>
      <c r="D30" s="32">
        <v>5260138</v>
      </c>
      <c r="E30" s="32">
        <v>2000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3201</v>
      </c>
      <c r="C36" s="27">
        <v>12000</v>
      </c>
      <c r="D36" s="27">
        <v>10000</v>
      </c>
      <c r="E36" s="28">
        <v>-2000</v>
      </c>
      <c r="F36" s="20"/>
    </row>
    <row r="37" spans="1:6" s="35" customFormat="1" ht="35.25">
      <c r="A37" s="42" t="s">
        <v>39</v>
      </c>
      <c r="B37" s="43">
        <v>5270138</v>
      </c>
      <c r="C37" s="43">
        <v>5270138</v>
      </c>
      <c r="D37" s="43">
        <v>5270138</v>
      </c>
      <c r="E37" s="44">
        <f>E36+E35+E34+E33+E32+E31+E30</f>
        <v>0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5270138</v>
      </c>
      <c r="C46" s="52">
        <v>5270138</v>
      </c>
      <c r="D46" s="52">
        <v>5270138</v>
      </c>
      <c r="E46" s="53">
        <v>0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1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96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8501344</v>
      </c>
      <c r="C16" s="24">
        <v>8501345</v>
      </c>
      <c r="D16" s="24">
        <v>8489432</v>
      </c>
      <c r="E16" s="24">
        <v>-11913</v>
      </c>
      <c r="F16" s="37"/>
    </row>
    <row r="17" spans="1:6" ht="34.5">
      <c r="A17" s="18" t="s">
        <v>21</v>
      </c>
      <c r="B17" s="24">
        <v>51948</v>
      </c>
      <c r="C17" s="24">
        <v>51948</v>
      </c>
      <c r="D17" s="24">
        <v>52000</v>
      </c>
      <c r="E17" s="24">
        <v>52</v>
      </c>
      <c r="F17" s="37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37"/>
    </row>
    <row r="19" spans="1:6" ht="34.5">
      <c r="A19" s="39" t="s">
        <v>23</v>
      </c>
      <c r="B19" s="24">
        <v>292604</v>
      </c>
      <c r="C19" s="24">
        <v>292604</v>
      </c>
      <c r="D19" s="24">
        <v>293000</v>
      </c>
      <c r="E19" s="24">
        <v>396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157446</v>
      </c>
      <c r="C23" s="24">
        <v>157446</v>
      </c>
      <c r="D23" s="24">
        <v>158000</v>
      </c>
      <c r="E23" s="24">
        <v>554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100502</v>
      </c>
      <c r="C28" s="24">
        <v>100502</v>
      </c>
      <c r="D28" s="24">
        <v>105000</v>
      </c>
      <c r="E28" s="24">
        <v>4498</v>
      </c>
      <c r="F28" s="37"/>
    </row>
    <row r="29" spans="1:6" ht="34.5">
      <c r="A29" s="39" t="s">
        <v>31</v>
      </c>
      <c r="B29" s="24">
        <v>208773</v>
      </c>
      <c r="C29" s="24">
        <v>208773</v>
      </c>
      <c r="D29" s="24">
        <v>210000</v>
      </c>
      <c r="E29" s="24">
        <v>1227</v>
      </c>
      <c r="F29" s="37"/>
    </row>
    <row r="30" spans="1:6" s="35" customFormat="1" ht="35.25">
      <c r="A30" s="21" t="s">
        <v>32</v>
      </c>
      <c r="B30" s="32">
        <v>9312617</v>
      </c>
      <c r="C30" s="32">
        <v>9312618</v>
      </c>
      <c r="D30" s="32">
        <v>9307432</v>
      </c>
      <c r="E30" s="32">
        <v>-5186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194814</v>
      </c>
      <c r="C36" s="27">
        <v>194814</v>
      </c>
      <c r="D36" s="27">
        <v>200000</v>
      </c>
      <c r="E36" s="28">
        <v>5186</v>
      </c>
      <c r="F36" s="20"/>
    </row>
    <row r="37" spans="1:6" s="35" customFormat="1" ht="35.25">
      <c r="A37" s="42" t="s">
        <v>39</v>
      </c>
      <c r="B37" s="43">
        <v>9507431</v>
      </c>
      <c r="C37" s="43">
        <v>9507432</v>
      </c>
      <c r="D37" s="43">
        <v>9507432</v>
      </c>
      <c r="E37" s="44">
        <f>E36+E35+E34+E33+E32+E31+E30</f>
        <v>0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9507431</v>
      </c>
      <c r="C46" s="52">
        <v>9507432</v>
      </c>
      <c r="D46" s="52">
        <v>9507432</v>
      </c>
      <c r="E46" s="53">
        <v>0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50" zoomScaleNormal="50" zoomScalePageLayoutView="0" workbookViewId="0" topLeftCell="A1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118" t="s">
        <v>97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3628676</v>
      </c>
      <c r="C16" s="24">
        <v>4139612</v>
      </c>
      <c r="D16" s="24">
        <v>4139612</v>
      </c>
      <c r="E16" s="24">
        <v>0</v>
      </c>
      <c r="F16" s="37"/>
    </row>
    <row r="17" spans="1:6" ht="34.5">
      <c r="A17" s="18" t="s">
        <v>21</v>
      </c>
      <c r="B17" s="24">
        <v>75821</v>
      </c>
      <c r="C17" s="24">
        <v>75821</v>
      </c>
      <c r="D17" s="24">
        <v>75821</v>
      </c>
      <c r="E17" s="24">
        <v>0</v>
      </c>
      <c r="F17" s="37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37"/>
    </row>
    <row r="19" spans="1:6" ht="34.5">
      <c r="A19" s="39" t="s">
        <v>23</v>
      </c>
      <c r="B19" s="24">
        <v>136334</v>
      </c>
      <c r="C19" s="24">
        <v>136334</v>
      </c>
      <c r="D19" s="24">
        <v>136334</v>
      </c>
      <c r="E19" s="24">
        <v>0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88720</v>
      </c>
      <c r="C23" s="24">
        <v>88720</v>
      </c>
      <c r="D23" s="24">
        <v>88720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162456</v>
      </c>
      <c r="C26" s="24">
        <v>162456</v>
      </c>
      <c r="D26" s="24">
        <v>162456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0</v>
      </c>
      <c r="C29" s="24">
        <v>0</v>
      </c>
      <c r="D29" s="24">
        <v>0</v>
      </c>
      <c r="E29" s="24">
        <v>0</v>
      </c>
      <c r="F29" s="37"/>
    </row>
    <row r="30" spans="1:6" s="35" customFormat="1" ht="35.25">
      <c r="A30" s="21" t="s">
        <v>32</v>
      </c>
      <c r="B30" s="32">
        <v>4092007</v>
      </c>
      <c r="C30" s="32">
        <v>4602943</v>
      </c>
      <c r="D30" s="32">
        <v>4602943</v>
      </c>
      <c r="E30" s="32">
        <v>0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8192</v>
      </c>
      <c r="C36" s="27">
        <v>8192</v>
      </c>
      <c r="D36" s="27">
        <v>8192</v>
      </c>
      <c r="E36" s="28">
        <v>0</v>
      </c>
      <c r="F36" s="20"/>
    </row>
    <row r="37" spans="1:6" s="35" customFormat="1" ht="35.25">
      <c r="A37" s="42" t="s">
        <v>39</v>
      </c>
      <c r="B37" s="43">
        <v>4100199</v>
      </c>
      <c r="C37" s="43">
        <v>4611135</v>
      </c>
      <c r="D37" s="43">
        <v>4611135</v>
      </c>
      <c r="E37" s="44">
        <f>E36+E35+E34+E33+E32+E31+E30</f>
        <v>0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4100199</v>
      </c>
      <c r="C46" s="52">
        <v>4611135</v>
      </c>
      <c r="D46" s="52">
        <v>4611135</v>
      </c>
      <c r="E46" s="53">
        <v>0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1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98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3492954</v>
      </c>
      <c r="C16" s="24">
        <v>3364322</v>
      </c>
      <c r="D16" s="24">
        <v>3715565</v>
      </c>
      <c r="E16" s="24">
        <v>351243</v>
      </c>
      <c r="F16" s="37"/>
    </row>
    <row r="17" spans="1:6" ht="34.5">
      <c r="A17" s="18" t="s">
        <v>21</v>
      </c>
      <c r="B17" s="24">
        <v>32150</v>
      </c>
      <c r="C17" s="24">
        <v>22000</v>
      </c>
      <c r="D17" s="24">
        <v>33758</v>
      </c>
      <c r="E17" s="24">
        <v>11758</v>
      </c>
      <c r="F17" s="37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37"/>
    </row>
    <row r="19" spans="1:6" ht="34.5">
      <c r="A19" s="39" t="s">
        <v>23</v>
      </c>
      <c r="B19" s="24">
        <v>99792</v>
      </c>
      <c r="C19" s="24">
        <v>350352</v>
      </c>
      <c r="D19" s="24">
        <v>109775</v>
      </c>
      <c r="E19" s="24">
        <v>-240577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65935</v>
      </c>
      <c r="C23" s="24">
        <v>233607</v>
      </c>
      <c r="D23" s="24">
        <v>72530</v>
      </c>
      <c r="E23" s="24">
        <v>-161077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254091</v>
      </c>
      <c r="C28" s="24">
        <v>229600</v>
      </c>
      <c r="D28" s="24">
        <v>270000</v>
      </c>
      <c r="E28" s="24">
        <v>40400</v>
      </c>
      <c r="F28" s="37"/>
    </row>
    <row r="29" spans="1:6" ht="34.5">
      <c r="A29" s="39" t="s">
        <v>31</v>
      </c>
      <c r="B29" s="24">
        <v>1428</v>
      </c>
      <c r="C29" s="24">
        <v>700</v>
      </c>
      <c r="D29" s="24">
        <v>1500</v>
      </c>
      <c r="E29" s="24">
        <v>800</v>
      </c>
      <c r="F29" s="37"/>
    </row>
    <row r="30" spans="1:6" s="35" customFormat="1" ht="35.25">
      <c r="A30" s="21" t="s">
        <v>32</v>
      </c>
      <c r="B30" s="32">
        <v>3946350</v>
      </c>
      <c r="C30" s="32">
        <v>4200581</v>
      </c>
      <c r="D30" s="32">
        <v>4203128</v>
      </c>
      <c r="E30" s="32">
        <v>2547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22832</v>
      </c>
      <c r="C32" s="27">
        <v>19850</v>
      </c>
      <c r="D32" s="27">
        <v>24203</v>
      </c>
      <c r="E32" s="28">
        <v>4353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13472</v>
      </c>
      <c r="C36" s="27">
        <v>21200</v>
      </c>
      <c r="D36" s="27">
        <v>14300</v>
      </c>
      <c r="E36" s="28">
        <v>-6900</v>
      </c>
      <c r="F36" s="20"/>
    </row>
    <row r="37" spans="1:6" s="35" customFormat="1" ht="35.25">
      <c r="A37" s="42" t="s">
        <v>39</v>
      </c>
      <c r="B37" s="43">
        <v>3982654</v>
      </c>
      <c r="C37" s="43">
        <v>4241631</v>
      </c>
      <c r="D37" s="43">
        <v>4241631</v>
      </c>
      <c r="E37" s="44">
        <f>E36+E35+E34+E33+E32+E31+E30</f>
        <v>0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3982654</v>
      </c>
      <c r="C46" s="52">
        <v>4241631</v>
      </c>
      <c r="D46" s="52">
        <v>4241631</v>
      </c>
      <c r="E46" s="53">
        <v>0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24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0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752002</v>
      </c>
      <c r="C11" s="27">
        <v>4040108</v>
      </c>
      <c r="D11" s="27">
        <v>4040108</v>
      </c>
      <c r="E11" s="28">
        <v>0</v>
      </c>
      <c r="F11" s="20"/>
    </row>
    <row r="12" spans="1:6" s="35" customFormat="1" ht="35.25">
      <c r="A12" s="31" t="s">
        <v>16</v>
      </c>
      <c r="B12" s="32">
        <v>752002</v>
      </c>
      <c r="C12" s="32">
        <v>4040108</v>
      </c>
      <c r="D12" s="32">
        <v>4040108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0</v>
      </c>
      <c r="C16" s="24">
        <v>0</v>
      </c>
      <c r="D16" s="24">
        <v>0</v>
      </c>
      <c r="E16" s="24">
        <v>0</v>
      </c>
      <c r="F16" s="37"/>
    </row>
    <row r="17" spans="1:6" ht="34.5">
      <c r="A17" s="18" t="s">
        <v>21</v>
      </c>
      <c r="B17" s="24">
        <v>0</v>
      </c>
      <c r="C17" s="24">
        <v>0</v>
      </c>
      <c r="D17" s="24">
        <v>0</v>
      </c>
      <c r="E17" s="24">
        <v>0</v>
      </c>
      <c r="F17" s="37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37"/>
    </row>
    <row r="19" spans="1:6" ht="34.5">
      <c r="A19" s="39" t="s">
        <v>23</v>
      </c>
      <c r="B19" s="24">
        <v>0</v>
      </c>
      <c r="C19" s="24">
        <v>0</v>
      </c>
      <c r="D19" s="24">
        <v>0</v>
      </c>
      <c r="E19" s="24">
        <v>0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0</v>
      </c>
      <c r="C29" s="24">
        <v>0</v>
      </c>
      <c r="D29" s="24">
        <v>0</v>
      </c>
      <c r="E29" s="24">
        <v>0</v>
      </c>
      <c r="F29" s="37"/>
    </row>
    <row r="30" spans="1:6" s="35" customFormat="1" ht="35.25">
      <c r="A30" s="21" t="s">
        <v>32</v>
      </c>
      <c r="B30" s="32">
        <v>0</v>
      </c>
      <c r="C30" s="32">
        <v>0</v>
      </c>
      <c r="D30" s="32">
        <v>0</v>
      </c>
      <c r="E30" s="32">
        <v>0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647595.79</v>
      </c>
      <c r="C36" s="27">
        <v>1426044</v>
      </c>
      <c r="D36" s="27">
        <v>1426044</v>
      </c>
      <c r="E36" s="28">
        <v>0</v>
      </c>
      <c r="F36" s="20"/>
    </row>
    <row r="37" spans="1:6" s="35" customFormat="1" ht="35.25">
      <c r="A37" s="42" t="s">
        <v>39</v>
      </c>
      <c r="B37" s="43">
        <v>647595.79</v>
      </c>
      <c r="C37" s="43">
        <v>1426044</v>
      </c>
      <c r="D37" s="43">
        <v>1426044</v>
      </c>
      <c r="E37" s="72">
        <f>E36+E35+E34+E33+E32+E31+E30</f>
        <v>0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7610883.2</v>
      </c>
      <c r="C43" s="27">
        <v>15563873</v>
      </c>
      <c r="D43" s="27">
        <v>13363873</v>
      </c>
      <c r="E43" s="28">
        <v>-2200000</v>
      </c>
      <c r="F43" s="20"/>
    </row>
    <row r="44" spans="1:6" s="50" customFormat="1" ht="45">
      <c r="A44" s="21" t="s">
        <v>46</v>
      </c>
      <c r="B44" s="32">
        <v>7610883.2</v>
      </c>
      <c r="C44" s="32">
        <v>15563873</v>
      </c>
      <c r="D44" s="32">
        <v>13363873</v>
      </c>
      <c r="E44" s="33">
        <v>-2200000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9010480.99</v>
      </c>
      <c r="C46" s="52">
        <v>21030025</v>
      </c>
      <c r="D46" s="52">
        <v>18830025</v>
      </c>
      <c r="E46" s="53">
        <v>-2200000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1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99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4575686</v>
      </c>
      <c r="C16" s="24">
        <v>4575686</v>
      </c>
      <c r="D16" s="24">
        <v>4575686</v>
      </c>
      <c r="E16" s="24">
        <v>0</v>
      </c>
      <c r="F16" s="37"/>
    </row>
    <row r="17" spans="1:6" ht="34.5">
      <c r="A17" s="18" t="s">
        <v>21</v>
      </c>
      <c r="B17" s="24">
        <v>0</v>
      </c>
      <c r="C17" s="24">
        <v>0</v>
      </c>
      <c r="D17" s="24">
        <v>0</v>
      </c>
      <c r="E17" s="24">
        <v>0</v>
      </c>
      <c r="F17" s="37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37"/>
    </row>
    <row r="19" spans="1:6" ht="34.5">
      <c r="A19" s="39" t="s">
        <v>23</v>
      </c>
      <c r="B19" s="24">
        <v>100000</v>
      </c>
      <c r="C19" s="24">
        <v>100000</v>
      </c>
      <c r="D19" s="24">
        <v>100000</v>
      </c>
      <c r="E19" s="24">
        <v>0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60000</v>
      </c>
      <c r="C23" s="24">
        <v>60000</v>
      </c>
      <c r="D23" s="24">
        <v>60000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150000</v>
      </c>
      <c r="C26" s="24">
        <v>150000</v>
      </c>
      <c r="D26" s="24">
        <v>150000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0</v>
      </c>
      <c r="C29" s="24">
        <v>0</v>
      </c>
      <c r="D29" s="24">
        <v>0</v>
      </c>
      <c r="E29" s="24">
        <v>0</v>
      </c>
      <c r="F29" s="37"/>
    </row>
    <row r="30" spans="1:6" s="35" customFormat="1" ht="35.25">
      <c r="A30" s="21" t="s">
        <v>32</v>
      </c>
      <c r="B30" s="32">
        <v>4885686</v>
      </c>
      <c r="C30" s="32">
        <v>4885686</v>
      </c>
      <c r="D30" s="32">
        <v>4885686</v>
      </c>
      <c r="E30" s="32">
        <v>0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0</v>
      </c>
      <c r="C36" s="27">
        <v>0</v>
      </c>
      <c r="D36" s="27">
        <v>0</v>
      </c>
      <c r="E36" s="28">
        <v>0</v>
      </c>
      <c r="F36" s="20"/>
    </row>
    <row r="37" spans="1:6" s="35" customFormat="1" ht="35.25">
      <c r="A37" s="42" t="s">
        <v>39</v>
      </c>
      <c r="B37" s="43">
        <v>4885686</v>
      </c>
      <c r="C37" s="43">
        <v>4885686</v>
      </c>
      <c r="D37" s="43">
        <v>4885686</v>
      </c>
      <c r="E37" s="44">
        <f>E36+E35+E34+E33+E32+E31+E30</f>
        <v>0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4885686</v>
      </c>
      <c r="C46" s="52">
        <v>4885686</v>
      </c>
      <c r="D46" s="52">
        <v>4885686</v>
      </c>
      <c r="E46" s="53">
        <v>0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60" zoomScaleNormal="60" zoomScalePageLayoutView="0" workbookViewId="0" topLeftCell="A13">
      <selection activeCell="J28" sqref="J28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574218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100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11341335</v>
      </c>
      <c r="C16" s="24">
        <v>12396830</v>
      </c>
      <c r="D16" s="24">
        <v>12378900.74</v>
      </c>
      <c r="E16" s="24">
        <v>-17929.259999999776</v>
      </c>
      <c r="F16" s="37"/>
    </row>
    <row r="17" spans="1:6" ht="34.5">
      <c r="A17" s="18" t="s">
        <v>21</v>
      </c>
      <c r="B17" s="24">
        <v>281289</v>
      </c>
      <c r="C17" s="24">
        <v>190000</v>
      </c>
      <c r="D17" s="24">
        <v>250000</v>
      </c>
      <c r="E17" s="24">
        <v>60000</v>
      </c>
      <c r="F17" s="37"/>
    </row>
    <row r="18" spans="1:6" ht="34.5">
      <c r="A18" s="39" t="s">
        <v>22</v>
      </c>
      <c r="B18" s="24">
        <v>0</v>
      </c>
      <c r="C18" s="24">
        <v>2449</v>
      </c>
      <c r="D18" s="24">
        <v>0</v>
      </c>
      <c r="E18" s="24">
        <v>-2449</v>
      </c>
      <c r="F18" s="37"/>
    </row>
    <row r="19" spans="1:6" ht="34.5">
      <c r="A19" s="39" t="s">
        <v>23</v>
      </c>
      <c r="B19" s="24">
        <v>395250</v>
      </c>
      <c r="C19" s="24">
        <v>221762</v>
      </c>
      <c r="D19" s="24">
        <v>435534</v>
      </c>
      <c r="E19" s="24">
        <v>213772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279654</v>
      </c>
      <c r="C23" s="24">
        <v>223461</v>
      </c>
      <c r="D23" s="24">
        <v>290356.25999999995</v>
      </c>
      <c r="E23" s="24">
        <v>66895.25999999995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357326</v>
      </c>
      <c r="C29" s="24">
        <v>521410</v>
      </c>
      <c r="D29" s="24">
        <v>260928</v>
      </c>
      <c r="E29" s="24">
        <v>-260482</v>
      </c>
      <c r="F29" s="37"/>
    </row>
    <row r="30" spans="1:6" s="35" customFormat="1" ht="35.25">
      <c r="A30" s="21" t="s">
        <v>32</v>
      </c>
      <c r="B30" s="32">
        <v>12654854</v>
      </c>
      <c r="C30" s="32">
        <v>13555912</v>
      </c>
      <c r="D30" s="32">
        <v>13615719</v>
      </c>
      <c r="E30" s="32">
        <v>59807.000000000175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109</v>
      </c>
      <c r="B36" s="27">
        <v>1690</v>
      </c>
      <c r="C36" s="27">
        <v>0</v>
      </c>
      <c r="D36" s="27">
        <v>0</v>
      </c>
      <c r="E36" s="28">
        <v>0</v>
      </c>
      <c r="F36" s="20"/>
    </row>
    <row r="37" spans="1:6" ht="34.5">
      <c r="A37" s="41" t="s">
        <v>38</v>
      </c>
      <c r="B37" s="27">
        <v>127974</v>
      </c>
      <c r="C37" s="27">
        <v>109807</v>
      </c>
      <c r="D37" s="27">
        <v>50000</v>
      </c>
      <c r="E37" s="28">
        <v>-59807</v>
      </c>
      <c r="F37" s="20"/>
    </row>
    <row r="38" spans="1:6" s="35" customFormat="1" ht="35.25">
      <c r="A38" s="42" t="s">
        <v>39</v>
      </c>
      <c r="B38" s="43">
        <v>12782828</v>
      </c>
      <c r="C38" s="43">
        <v>13665719</v>
      </c>
      <c r="D38" s="43">
        <v>13665719</v>
      </c>
      <c r="E38" s="44">
        <f>E37+E35+E34+E33+E32+E31+E30</f>
        <v>1.7462298274040222E-10</v>
      </c>
      <c r="F38" s="34"/>
    </row>
    <row r="39" spans="1:6" ht="35.25">
      <c r="A39" s="38" t="s">
        <v>40</v>
      </c>
      <c r="B39" s="24"/>
      <c r="C39" s="24"/>
      <c r="D39" s="24"/>
      <c r="E39" s="25"/>
      <c r="F39" s="20"/>
    </row>
    <row r="40" spans="1:6" ht="34.5">
      <c r="A40" s="45" t="s">
        <v>41</v>
      </c>
      <c r="B40" s="24">
        <v>0</v>
      </c>
      <c r="C40" s="24">
        <v>0</v>
      </c>
      <c r="D40" s="24">
        <v>0</v>
      </c>
      <c r="E40" s="25">
        <v>0</v>
      </c>
      <c r="F40" s="20"/>
    </row>
    <row r="41" spans="1:6" ht="34.5">
      <c r="A41" s="26" t="s">
        <v>42</v>
      </c>
      <c r="B41" s="46">
        <v>0</v>
      </c>
      <c r="C41" s="46">
        <v>0</v>
      </c>
      <c r="D41" s="46">
        <v>0</v>
      </c>
      <c r="E41" s="47">
        <v>0</v>
      </c>
      <c r="F41" s="20"/>
    </row>
    <row r="42" spans="1:6" ht="35.25">
      <c r="A42" s="48" t="s">
        <v>43</v>
      </c>
      <c r="B42" s="24"/>
      <c r="C42" s="24"/>
      <c r="D42" s="24"/>
      <c r="E42" s="24"/>
      <c r="F42" s="20"/>
    </row>
    <row r="43" spans="1:6" ht="34.5">
      <c r="A43" s="39" t="s">
        <v>44</v>
      </c>
      <c r="B43" s="24">
        <v>0</v>
      </c>
      <c r="C43" s="24">
        <v>0</v>
      </c>
      <c r="D43" s="24">
        <v>0</v>
      </c>
      <c r="E43" s="25">
        <v>0</v>
      </c>
      <c r="F43" s="20"/>
    </row>
    <row r="44" spans="1:6" ht="34.5">
      <c r="A44" s="26" t="s">
        <v>45</v>
      </c>
      <c r="B44" s="27">
        <v>0</v>
      </c>
      <c r="C44" s="27">
        <v>0</v>
      </c>
      <c r="D44" s="27">
        <v>0</v>
      </c>
      <c r="E44" s="28">
        <v>0</v>
      </c>
      <c r="F44" s="20"/>
    </row>
    <row r="45" spans="1:6" s="50" customFormat="1" ht="45">
      <c r="A45" s="21" t="s">
        <v>46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">
      <c r="A46" s="21" t="s">
        <v>47</v>
      </c>
      <c r="B46" s="32">
        <v>0</v>
      </c>
      <c r="C46" s="32">
        <v>0</v>
      </c>
      <c r="D46" s="32">
        <v>0</v>
      </c>
      <c r="E46" s="33">
        <v>0</v>
      </c>
      <c r="F46" s="49"/>
    </row>
    <row r="47" spans="1:6" s="50" customFormat="1" ht="45.75" thickBot="1">
      <c r="A47" s="51" t="s">
        <v>48</v>
      </c>
      <c r="B47" s="52">
        <v>12782828</v>
      </c>
      <c r="C47" s="52">
        <v>13665719</v>
      </c>
      <c r="D47" s="52">
        <v>13665719</v>
      </c>
      <c r="E47" s="53">
        <v>0</v>
      </c>
      <c r="F47" s="49"/>
    </row>
    <row r="48" spans="1:6" s="8" customFormat="1" ht="45" thickTop="1">
      <c r="A48" s="54"/>
      <c r="B48" s="55"/>
      <c r="C48" s="55"/>
      <c r="D48" s="55"/>
      <c r="E48" s="55"/>
      <c r="F48" s="56"/>
    </row>
    <row r="49" spans="1:6" ht="45">
      <c r="A49" s="57"/>
      <c r="B49" s="58"/>
      <c r="C49" s="58"/>
      <c r="D49" s="58"/>
      <c r="E49" s="58"/>
      <c r="F49" s="59"/>
    </row>
    <row r="50" spans="1:6" ht="44.25">
      <c r="A50" s="56"/>
      <c r="B50" s="2"/>
      <c r="C50" s="2"/>
      <c r="D50" s="2"/>
      <c r="E50" s="2"/>
      <c r="F50" s="60"/>
    </row>
    <row r="51" spans="1:6" ht="44.25">
      <c r="A51" s="61"/>
      <c r="B51" s="2"/>
      <c r="C51" s="2"/>
      <c r="D51" s="2"/>
      <c r="E51" s="2"/>
      <c r="F51" s="60"/>
    </row>
    <row r="52" spans="1:5" ht="20.25">
      <c r="A52" s="62"/>
      <c r="B52" s="63"/>
      <c r="C52" s="63"/>
      <c r="D52" s="63"/>
      <c r="E52" s="63"/>
    </row>
    <row r="53" spans="1:5" ht="20.25">
      <c r="A53" s="62" t="s">
        <v>49</v>
      </c>
      <c r="B53" s="64"/>
      <c r="C53" s="64"/>
      <c r="D53" s="64"/>
      <c r="E53" s="64"/>
    </row>
    <row r="54" spans="1:5" ht="20.25">
      <c r="A54" s="62" t="s">
        <v>49</v>
      </c>
      <c r="B54" s="63"/>
      <c r="C54" s="63"/>
      <c r="D54" s="63"/>
      <c r="E54" s="63"/>
    </row>
    <row r="56" ht="15">
      <c r="A56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1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101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76986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5376486</v>
      </c>
      <c r="C16" s="24">
        <v>5447517</v>
      </c>
      <c r="D16" s="24">
        <v>5687257</v>
      </c>
      <c r="E16" s="24">
        <v>239740</v>
      </c>
      <c r="F16" s="37"/>
    </row>
    <row r="17" spans="1:6" ht="34.5">
      <c r="A17" s="18" t="s">
        <v>21</v>
      </c>
      <c r="B17" s="24">
        <v>46277</v>
      </c>
      <c r="C17" s="24">
        <v>47000</v>
      </c>
      <c r="D17" s="24">
        <v>47000</v>
      </c>
      <c r="E17" s="24">
        <v>0</v>
      </c>
      <c r="F17" s="37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37"/>
    </row>
    <row r="19" spans="1:6" ht="34.5">
      <c r="A19" s="39" t="s">
        <v>23</v>
      </c>
      <c r="B19" s="24">
        <v>158943</v>
      </c>
      <c r="C19" s="24">
        <v>159000</v>
      </c>
      <c r="D19" s="24">
        <v>162047.1922251598</v>
      </c>
      <c r="E19" s="24">
        <v>3047.192225159786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107742</v>
      </c>
      <c r="C23" s="24">
        <v>120000</v>
      </c>
      <c r="D23" s="24">
        <v>129637.75378012782</v>
      </c>
      <c r="E23" s="24">
        <v>9637.753780127823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160588</v>
      </c>
      <c r="C26" s="24">
        <v>162000</v>
      </c>
      <c r="D26" s="24">
        <v>172850.33837350376</v>
      </c>
      <c r="E26" s="24">
        <v>10850.338373503764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296766</v>
      </c>
      <c r="C28" s="24">
        <v>300000</v>
      </c>
      <c r="D28" s="24">
        <v>270079</v>
      </c>
      <c r="E28" s="24">
        <v>-29921</v>
      </c>
      <c r="F28" s="37"/>
    </row>
    <row r="29" spans="1:6" ht="34.5">
      <c r="A29" s="39" t="s">
        <v>31</v>
      </c>
      <c r="B29" s="24">
        <v>55013</v>
      </c>
      <c r="C29" s="24">
        <v>60000</v>
      </c>
      <c r="D29" s="24">
        <v>118835</v>
      </c>
      <c r="E29" s="24">
        <v>58835</v>
      </c>
      <c r="F29" s="37"/>
    </row>
    <row r="30" spans="1:6" s="35" customFormat="1" ht="35.25">
      <c r="A30" s="21" t="s">
        <v>32</v>
      </c>
      <c r="B30" s="32">
        <v>6201815</v>
      </c>
      <c r="C30" s="32">
        <v>6295517</v>
      </c>
      <c r="D30" s="32">
        <v>6587706.284378791</v>
      </c>
      <c r="E30" s="32">
        <v>292189.28437879134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62903</v>
      </c>
      <c r="C32" s="27">
        <v>35000</v>
      </c>
      <c r="D32" s="27">
        <v>37811.011519203945</v>
      </c>
      <c r="E32" s="28">
        <v>2811.0115192039448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94441</v>
      </c>
      <c r="C36" s="27">
        <v>95000</v>
      </c>
      <c r="D36" s="27">
        <v>100000</v>
      </c>
      <c r="E36" s="28">
        <v>5000</v>
      </c>
      <c r="F36" s="20"/>
    </row>
    <row r="37" spans="1:6" s="35" customFormat="1" ht="35.25">
      <c r="A37" s="42" t="s">
        <v>39</v>
      </c>
      <c r="B37" s="43">
        <v>6359159</v>
      </c>
      <c r="C37" s="43">
        <v>6425517</v>
      </c>
      <c r="D37" s="43">
        <v>6725517.295897995</v>
      </c>
      <c r="E37" s="43">
        <f>E36+E35+E34+E33+E32+E31+E30</f>
        <v>300000.2958979953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6436145</v>
      </c>
      <c r="C46" s="52">
        <v>6425517</v>
      </c>
      <c r="D46" s="52">
        <v>6725517.295897995</v>
      </c>
      <c r="E46" s="53">
        <v>300000.2958979951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A27" sqref="A27"/>
    </sheetView>
  </sheetViews>
  <sheetFormatPr defaultColWidth="54.57421875" defaultRowHeight="15"/>
  <cols>
    <col min="1" max="1" width="117.7109375" style="125" customWidth="1"/>
    <col min="2" max="5" width="39.57421875" style="127" customWidth="1"/>
    <col min="6" max="16384" width="54.57421875" style="125" customWidth="1"/>
  </cols>
  <sheetData>
    <row r="1" spans="1:12" ht="35.25">
      <c r="A1" s="120" t="s">
        <v>0</v>
      </c>
      <c r="C1" s="121" t="s">
        <v>1</v>
      </c>
      <c r="D1" s="124" t="s">
        <v>105</v>
      </c>
      <c r="E1" s="123"/>
      <c r="F1" s="132"/>
      <c r="G1" s="126"/>
      <c r="H1" s="126"/>
      <c r="I1" s="126"/>
      <c r="J1" s="126"/>
      <c r="K1" s="126"/>
      <c r="L1" s="126"/>
    </row>
    <row r="2" spans="1:12" ht="35.25">
      <c r="A2" s="120" t="s">
        <v>2</v>
      </c>
      <c r="F2" s="128"/>
      <c r="G2" s="128"/>
      <c r="H2" s="128"/>
      <c r="I2" s="128"/>
      <c r="J2" s="128"/>
      <c r="K2" s="128"/>
      <c r="L2" s="128"/>
    </row>
    <row r="3" spans="1:12" ht="36" thickBot="1">
      <c r="A3" s="129" t="s">
        <v>3</v>
      </c>
      <c r="B3" s="130"/>
      <c r="C3" s="130"/>
      <c r="D3" s="130"/>
      <c r="E3" s="130"/>
      <c r="F3" s="126"/>
      <c r="G3" s="126"/>
      <c r="H3" s="126"/>
      <c r="I3" s="126"/>
      <c r="J3" s="126"/>
      <c r="K3" s="126"/>
      <c r="L3" s="126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31"/>
      <c r="G4" s="132"/>
      <c r="H4" s="132"/>
      <c r="I4" s="132"/>
      <c r="J4" s="132"/>
      <c r="K4" s="132"/>
      <c r="L4" s="132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133"/>
    </row>
    <row r="6" spans="1:6" ht="35.25">
      <c r="A6" s="21" t="s">
        <v>10</v>
      </c>
      <c r="B6" s="22"/>
      <c r="C6" s="22"/>
      <c r="D6" s="22"/>
      <c r="E6" s="23"/>
      <c r="F6" s="133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133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133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133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133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133"/>
    </row>
    <row r="12" spans="1:6" s="1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134"/>
    </row>
    <row r="13" spans="1:6" s="1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134"/>
    </row>
    <row r="14" spans="1:6" ht="35.25">
      <c r="A14" s="21" t="s">
        <v>18</v>
      </c>
      <c r="B14" s="27"/>
      <c r="C14" s="27"/>
      <c r="D14" s="27"/>
      <c r="E14" s="28"/>
      <c r="F14" s="132"/>
    </row>
    <row r="15" spans="1:6" ht="35.25">
      <c r="A15" s="38" t="s">
        <v>19</v>
      </c>
      <c r="B15" s="24"/>
      <c r="C15" s="24"/>
      <c r="D15" s="24"/>
      <c r="E15" s="25"/>
      <c r="F15" s="132"/>
    </row>
    <row r="16" spans="1:6" ht="34.5">
      <c r="A16" s="18" t="s">
        <v>20</v>
      </c>
      <c r="B16" s="74">
        <v>3758647.55</v>
      </c>
      <c r="C16" s="74">
        <v>4343784</v>
      </c>
      <c r="D16" s="74">
        <v>4610994</v>
      </c>
      <c r="E16" s="74">
        <v>267210</v>
      </c>
      <c r="F16" s="132"/>
    </row>
    <row r="17" spans="1:6" ht="34.5">
      <c r="A17" s="18" t="s">
        <v>21</v>
      </c>
      <c r="B17" s="75">
        <v>131639</v>
      </c>
      <c r="C17" s="75">
        <v>158556</v>
      </c>
      <c r="D17" s="75">
        <v>16650</v>
      </c>
      <c r="E17" s="75">
        <v>-141906</v>
      </c>
      <c r="F17" s="132"/>
    </row>
    <row r="18" spans="1:6" ht="34.5">
      <c r="A18" s="39" t="s">
        <v>22</v>
      </c>
      <c r="B18" s="75">
        <v>209937</v>
      </c>
      <c r="C18" s="75">
        <v>253567</v>
      </c>
      <c r="D18" s="75">
        <v>253567</v>
      </c>
      <c r="E18" s="75">
        <v>0</v>
      </c>
      <c r="F18" s="132"/>
    </row>
    <row r="19" spans="1:6" ht="34.5">
      <c r="A19" s="39" t="s">
        <v>23</v>
      </c>
      <c r="B19" s="75">
        <v>233071</v>
      </c>
      <c r="C19" s="75">
        <v>235609</v>
      </c>
      <c r="D19" s="75">
        <v>248309</v>
      </c>
      <c r="E19" s="75">
        <v>12700</v>
      </c>
      <c r="F19" s="132"/>
    </row>
    <row r="20" spans="1:6" ht="34.5">
      <c r="A20" s="39" t="s">
        <v>24</v>
      </c>
      <c r="B20" s="75">
        <v>0</v>
      </c>
      <c r="C20" s="75">
        <v>0</v>
      </c>
      <c r="D20" s="75">
        <v>0</v>
      </c>
      <c r="E20" s="75">
        <v>0</v>
      </c>
      <c r="F20" s="132"/>
    </row>
    <row r="21" spans="1:6" ht="34.5">
      <c r="A21" s="39" t="s">
        <v>25</v>
      </c>
      <c r="B21" s="75">
        <v>3400</v>
      </c>
      <c r="C21" s="75">
        <v>0</v>
      </c>
      <c r="D21" s="75">
        <v>0</v>
      </c>
      <c r="E21" s="75">
        <v>0</v>
      </c>
      <c r="F21" s="132"/>
    </row>
    <row r="22" spans="1:6" ht="34.5">
      <c r="A22" s="39" t="s">
        <v>51</v>
      </c>
      <c r="B22" s="75">
        <v>0</v>
      </c>
      <c r="C22" s="75">
        <v>0</v>
      </c>
      <c r="D22" s="75">
        <v>150000</v>
      </c>
      <c r="E22" s="75">
        <v>150000</v>
      </c>
      <c r="F22" s="132"/>
    </row>
    <row r="23" spans="1:6" ht="34.5">
      <c r="A23" s="39" t="s">
        <v>52</v>
      </c>
      <c r="B23" s="75">
        <v>156232</v>
      </c>
      <c r="C23" s="75">
        <v>108857</v>
      </c>
      <c r="D23" s="75">
        <v>153639</v>
      </c>
      <c r="E23" s="75">
        <v>44782</v>
      </c>
      <c r="F23" s="132"/>
    </row>
    <row r="24" spans="1:6" ht="34.5">
      <c r="A24" s="39" t="s">
        <v>26</v>
      </c>
      <c r="B24" s="75">
        <v>184013</v>
      </c>
      <c r="C24" s="75">
        <v>219946</v>
      </c>
      <c r="D24" s="75">
        <v>219946</v>
      </c>
      <c r="E24" s="75">
        <v>0</v>
      </c>
      <c r="F24" s="132"/>
    </row>
    <row r="25" spans="1:6" ht="34.5">
      <c r="A25" s="39" t="s">
        <v>27</v>
      </c>
      <c r="B25" s="75">
        <v>0</v>
      </c>
      <c r="C25" s="75">
        <v>0</v>
      </c>
      <c r="D25" s="75">
        <v>0</v>
      </c>
      <c r="E25" s="75">
        <v>0</v>
      </c>
      <c r="F25" s="132"/>
    </row>
    <row r="26" spans="1:6" ht="34.5">
      <c r="A26" s="39" t="s">
        <v>28</v>
      </c>
      <c r="B26" s="75">
        <v>0</v>
      </c>
      <c r="C26" s="75">
        <v>0</v>
      </c>
      <c r="D26" s="75">
        <v>0</v>
      </c>
      <c r="E26" s="75">
        <v>0</v>
      </c>
      <c r="F26" s="132"/>
    </row>
    <row r="27" spans="1:6" ht="34.5">
      <c r="A27" s="39" t="s">
        <v>29</v>
      </c>
      <c r="B27" s="75">
        <v>0</v>
      </c>
      <c r="C27" s="75">
        <v>0</v>
      </c>
      <c r="D27" s="75">
        <v>0</v>
      </c>
      <c r="E27" s="75">
        <v>0</v>
      </c>
      <c r="F27" s="132"/>
    </row>
    <row r="28" spans="1:6" ht="34.5">
      <c r="A28" s="39" t="s">
        <v>30</v>
      </c>
      <c r="B28" s="75">
        <v>376939</v>
      </c>
      <c r="C28" s="75">
        <v>0</v>
      </c>
      <c r="D28" s="75">
        <v>0</v>
      </c>
      <c r="E28" s="75">
        <v>0</v>
      </c>
      <c r="F28" s="132"/>
    </row>
    <row r="29" spans="1:6" ht="34.5">
      <c r="A29" s="39" t="s">
        <v>31</v>
      </c>
      <c r="B29" s="75">
        <v>266834</v>
      </c>
      <c r="C29" s="75">
        <v>841060</v>
      </c>
      <c r="D29" s="75">
        <v>614298</v>
      </c>
      <c r="E29" s="75">
        <v>-226762</v>
      </c>
      <c r="F29" s="132"/>
    </row>
    <row r="30" spans="1:6" s="135" customFormat="1" ht="35.25">
      <c r="A30" s="21" t="s">
        <v>32</v>
      </c>
      <c r="B30" s="73">
        <v>5320712.55</v>
      </c>
      <c r="C30" s="73">
        <v>6161379</v>
      </c>
      <c r="D30" s="73">
        <v>6267403</v>
      </c>
      <c r="E30" s="73">
        <v>106024</v>
      </c>
      <c r="F30" s="134"/>
    </row>
    <row r="31" spans="1:6" ht="34.5">
      <c r="A31" s="40" t="s">
        <v>33</v>
      </c>
      <c r="B31" s="74">
        <v>0</v>
      </c>
      <c r="C31" s="74">
        <v>0</v>
      </c>
      <c r="D31" s="74">
        <v>0</v>
      </c>
      <c r="E31" s="25">
        <v>0</v>
      </c>
      <c r="F31" s="133"/>
    </row>
    <row r="32" spans="1:6" ht="34.5">
      <c r="A32" s="39" t="s">
        <v>34</v>
      </c>
      <c r="B32" s="75">
        <v>15620</v>
      </c>
      <c r="C32" s="75">
        <v>55115</v>
      </c>
      <c r="D32" s="75">
        <v>16000</v>
      </c>
      <c r="E32" s="28">
        <v>-39115</v>
      </c>
      <c r="F32" s="133"/>
    </row>
    <row r="33" spans="1:6" ht="34.5">
      <c r="A33" s="41" t="s">
        <v>35</v>
      </c>
      <c r="B33" s="75">
        <v>0</v>
      </c>
      <c r="C33" s="75">
        <v>0</v>
      </c>
      <c r="D33" s="75">
        <v>0</v>
      </c>
      <c r="E33" s="28">
        <v>0</v>
      </c>
      <c r="F33" s="133"/>
    </row>
    <row r="34" spans="1:6" ht="34.5">
      <c r="A34" s="29" t="s">
        <v>36</v>
      </c>
      <c r="B34" s="75">
        <v>0</v>
      </c>
      <c r="C34" s="75">
        <v>0</v>
      </c>
      <c r="D34" s="75">
        <v>0</v>
      </c>
      <c r="E34" s="28">
        <v>0</v>
      </c>
      <c r="F34" s="133"/>
    </row>
    <row r="35" spans="1:6" ht="34.5">
      <c r="A35" s="39" t="s">
        <v>37</v>
      </c>
      <c r="B35" s="75">
        <v>0</v>
      </c>
      <c r="C35" s="75">
        <v>0</v>
      </c>
      <c r="D35" s="75">
        <v>0</v>
      </c>
      <c r="E35" s="28">
        <v>0</v>
      </c>
      <c r="F35" s="133"/>
    </row>
    <row r="36" spans="1:6" ht="34.5">
      <c r="A36" s="41" t="s">
        <v>38</v>
      </c>
      <c r="B36" s="75">
        <v>1193</v>
      </c>
      <c r="C36" s="75">
        <v>66909</v>
      </c>
      <c r="D36" s="75">
        <v>0</v>
      </c>
      <c r="E36" s="28">
        <v>-66909</v>
      </c>
      <c r="F36" s="133"/>
    </row>
    <row r="37" spans="1:6" s="135" customFormat="1" ht="35.25">
      <c r="A37" s="42" t="s">
        <v>39</v>
      </c>
      <c r="B37" s="76">
        <v>5337525.55</v>
      </c>
      <c r="C37" s="76">
        <v>6283403</v>
      </c>
      <c r="D37" s="76">
        <v>6283403</v>
      </c>
      <c r="E37" s="44">
        <f>E36+E35+E34+E33+E32+E31+E30</f>
        <v>0</v>
      </c>
      <c r="F37" s="134"/>
    </row>
    <row r="38" spans="1:6" ht="35.25">
      <c r="A38" s="38" t="s">
        <v>40</v>
      </c>
      <c r="B38" s="24"/>
      <c r="C38" s="24"/>
      <c r="D38" s="24"/>
      <c r="E38" s="25"/>
      <c r="F38" s="133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133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133"/>
    </row>
    <row r="41" spans="1:6" ht="35.25">
      <c r="A41" s="48" t="s">
        <v>43</v>
      </c>
      <c r="B41" s="24"/>
      <c r="C41" s="24"/>
      <c r="D41" s="24"/>
      <c r="E41" s="24"/>
      <c r="F41" s="133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133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133"/>
    </row>
    <row r="44" spans="1:6" s="135" customFormat="1" ht="35.2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136"/>
    </row>
    <row r="45" spans="1:6" s="135" customFormat="1" ht="35.2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136"/>
    </row>
    <row r="46" spans="1:6" s="135" customFormat="1" ht="36" thickBot="1">
      <c r="A46" s="51" t="s">
        <v>48</v>
      </c>
      <c r="B46" s="52">
        <v>5337525.55</v>
      </c>
      <c r="C46" s="52">
        <v>6283403</v>
      </c>
      <c r="D46" s="52">
        <v>6283403</v>
      </c>
      <c r="E46" s="53">
        <v>0</v>
      </c>
      <c r="F46" s="136"/>
    </row>
    <row r="47" spans="1:6" ht="36" thickTop="1">
      <c r="A47" s="137"/>
      <c r="B47" s="138"/>
      <c r="C47" s="138"/>
      <c r="D47" s="138"/>
      <c r="E47" s="138"/>
      <c r="F47" s="139"/>
    </row>
    <row r="48" spans="1:6" ht="35.25">
      <c r="A48" s="134"/>
      <c r="B48" s="140"/>
      <c r="C48" s="140"/>
      <c r="D48" s="140"/>
      <c r="E48" s="140"/>
      <c r="F48" s="139"/>
    </row>
    <row r="49" ht="34.5">
      <c r="A49" s="139"/>
    </row>
    <row r="50" ht="34.5">
      <c r="A50" s="141"/>
    </row>
    <row r="51" ht="34.5">
      <c r="A51" s="142"/>
    </row>
    <row r="52" spans="1:5" ht="34.5">
      <c r="A52" s="142" t="s">
        <v>49</v>
      </c>
      <c r="B52" s="143"/>
      <c r="C52" s="143"/>
      <c r="D52" s="143"/>
      <c r="E52" s="143"/>
    </row>
    <row r="53" ht="34.5">
      <c r="A53" s="142" t="s">
        <v>49</v>
      </c>
    </row>
    <row r="55" ht="34.5">
      <c r="A55" s="142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60" zoomScaleNormal="60" zoomScalePageLayoutView="0" workbookViewId="0" topLeftCell="A33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86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84</v>
      </c>
      <c r="E5" s="69" t="s">
        <v>85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226321</v>
      </c>
      <c r="C11" s="27">
        <v>375000</v>
      </c>
      <c r="D11" s="27">
        <v>375000</v>
      </c>
      <c r="E11" s="28">
        <v>0</v>
      </c>
      <c r="F11" s="20"/>
    </row>
    <row r="12" spans="1:6" s="35" customFormat="1" ht="35.25">
      <c r="A12" s="31" t="s">
        <v>16</v>
      </c>
      <c r="B12" s="32">
        <v>226321</v>
      </c>
      <c r="C12" s="32">
        <v>375000</v>
      </c>
      <c r="D12" s="32">
        <v>375000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0</v>
      </c>
      <c r="C16" s="24">
        <v>0</v>
      </c>
      <c r="D16" s="24">
        <v>0</v>
      </c>
      <c r="E16" s="24">
        <v>0</v>
      </c>
      <c r="F16" s="37"/>
    </row>
    <row r="17" spans="1:6" ht="34.5">
      <c r="A17" s="18" t="s">
        <v>21</v>
      </c>
      <c r="B17" s="24">
        <v>0</v>
      </c>
      <c r="C17" s="24">
        <v>0</v>
      </c>
      <c r="D17" s="24">
        <v>0</v>
      </c>
      <c r="E17" s="24">
        <v>0</v>
      </c>
      <c r="F17" s="37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37"/>
    </row>
    <row r="19" spans="1:6" ht="34.5">
      <c r="A19" s="39" t="s">
        <v>23</v>
      </c>
      <c r="B19" s="24">
        <v>0</v>
      </c>
      <c r="C19" s="24">
        <v>0</v>
      </c>
      <c r="D19" s="24">
        <v>0</v>
      </c>
      <c r="E19" s="24">
        <v>0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0</v>
      </c>
      <c r="C29" s="24">
        <v>0</v>
      </c>
      <c r="D29" s="24">
        <v>0</v>
      </c>
      <c r="E29" s="24">
        <v>0</v>
      </c>
      <c r="F29" s="37"/>
    </row>
    <row r="30" spans="1:6" s="35" customFormat="1" ht="35.25">
      <c r="A30" s="21" t="s">
        <v>32</v>
      </c>
      <c r="B30" s="32">
        <v>0</v>
      </c>
      <c r="C30" s="32">
        <v>0</v>
      </c>
      <c r="D30" s="32">
        <v>0</v>
      </c>
      <c r="E30" s="32">
        <v>0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5422013</v>
      </c>
      <c r="C36" s="27">
        <v>7285000</v>
      </c>
      <c r="D36" s="27">
        <v>5100000</v>
      </c>
      <c r="E36" s="28">
        <v>-2185000</v>
      </c>
      <c r="F36" s="20"/>
    </row>
    <row r="37" spans="1:6" s="35" customFormat="1" ht="35.25">
      <c r="A37" s="42" t="s">
        <v>39</v>
      </c>
      <c r="B37" s="43">
        <v>5422013</v>
      </c>
      <c r="C37" s="43">
        <v>7285000</v>
      </c>
      <c r="D37" s="43">
        <v>5100000</v>
      </c>
      <c r="E37" s="44">
        <f>E36+E35+E34+E33+E32+E31+E30</f>
        <v>-2185000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2090807</v>
      </c>
      <c r="C43" s="27">
        <v>4034667</v>
      </c>
      <c r="D43" s="27">
        <v>4034667</v>
      </c>
      <c r="E43" s="28">
        <v>0</v>
      </c>
      <c r="F43" s="20"/>
    </row>
    <row r="44" spans="1:6" s="50" customFormat="1" ht="45">
      <c r="A44" s="21" t="s">
        <v>46</v>
      </c>
      <c r="B44" s="32">
        <v>2090807</v>
      </c>
      <c r="C44" s="32">
        <v>4034667</v>
      </c>
      <c r="D44" s="32">
        <v>4034667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7739141</v>
      </c>
      <c r="C46" s="52">
        <v>11694667</v>
      </c>
      <c r="D46" s="52">
        <v>9509667</v>
      </c>
      <c r="E46" s="53">
        <v>-2185000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50" zoomScaleNormal="50" zoomScalePageLayoutView="0" workbookViewId="0" topLeftCell="A30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80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60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307423</v>
      </c>
      <c r="C11" s="27">
        <v>314656</v>
      </c>
      <c r="D11" s="27">
        <v>344956</v>
      </c>
      <c r="E11" s="28">
        <v>30300</v>
      </c>
      <c r="F11" s="20"/>
    </row>
    <row r="12" spans="1:6" s="35" customFormat="1" ht="35.25">
      <c r="A12" s="31" t="s">
        <v>16</v>
      </c>
      <c r="B12" s="32">
        <v>307423</v>
      </c>
      <c r="C12" s="32">
        <v>314656</v>
      </c>
      <c r="D12" s="32">
        <v>344956</v>
      </c>
      <c r="E12" s="33">
        <v>30300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0</v>
      </c>
      <c r="C16" s="24">
        <v>0</v>
      </c>
      <c r="D16" s="24">
        <v>0</v>
      </c>
      <c r="E16" s="24">
        <v>0</v>
      </c>
      <c r="F16" s="37"/>
    </row>
    <row r="17" spans="1:6" ht="34.5">
      <c r="A17" s="18" t="s">
        <v>21</v>
      </c>
      <c r="B17" s="24">
        <v>0</v>
      </c>
      <c r="C17" s="24">
        <v>0</v>
      </c>
      <c r="D17" s="24">
        <v>0</v>
      </c>
      <c r="E17" s="24">
        <v>0</v>
      </c>
      <c r="F17" s="37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37"/>
    </row>
    <row r="19" spans="1:6" ht="34.5">
      <c r="A19" s="39" t="s">
        <v>23</v>
      </c>
      <c r="B19" s="24">
        <v>0</v>
      </c>
      <c r="C19" s="24">
        <v>0</v>
      </c>
      <c r="D19" s="24">
        <v>0</v>
      </c>
      <c r="E19" s="24">
        <v>0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0</v>
      </c>
      <c r="C29" s="24">
        <v>0</v>
      </c>
      <c r="D29" s="24">
        <v>0</v>
      </c>
      <c r="E29" s="24">
        <v>0</v>
      </c>
      <c r="F29" s="37"/>
    </row>
    <row r="30" spans="1:6" s="35" customFormat="1" ht="35.25">
      <c r="A30" s="21" t="s">
        <v>32</v>
      </c>
      <c r="B30" s="32">
        <v>0</v>
      </c>
      <c r="C30" s="32">
        <v>0</v>
      </c>
      <c r="D30" s="32">
        <v>0</v>
      </c>
      <c r="E30" s="32">
        <v>0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15445</v>
      </c>
      <c r="C36" s="27">
        <v>120864</v>
      </c>
      <c r="D36" s="27">
        <v>120864</v>
      </c>
      <c r="E36" s="28">
        <v>0</v>
      </c>
      <c r="F36" s="20"/>
    </row>
    <row r="37" spans="1:6" s="35" customFormat="1" ht="35.25">
      <c r="A37" s="42" t="s">
        <v>39</v>
      </c>
      <c r="B37" s="43">
        <v>15445</v>
      </c>
      <c r="C37" s="43">
        <v>120864</v>
      </c>
      <c r="D37" s="43">
        <v>120864</v>
      </c>
      <c r="E37" s="44">
        <f>E36+E35+E34+E33+E32+E31+E30</f>
        <v>0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55741950</v>
      </c>
      <c r="C39" s="24">
        <v>84221146</v>
      </c>
      <c r="D39" s="24">
        <v>67637166</v>
      </c>
      <c r="E39" s="25">
        <v>-16583980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55741950</v>
      </c>
      <c r="C44" s="32">
        <v>84221146</v>
      </c>
      <c r="D44" s="32">
        <v>67637166</v>
      </c>
      <c r="E44" s="33">
        <v>-16583980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56064818</v>
      </c>
      <c r="C46" s="52">
        <v>84656666</v>
      </c>
      <c r="D46" s="52">
        <v>68102986</v>
      </c>
      <c r="E46" s="53">
        <v>-16553680</v>
      </c>
      <c r="F46" s="49"/>
    </row>
    <row r="47" spans="1:6" s="8" customFormat="1" ht="45" thickTop="1">
      <c r="A47" s="54"/>
      <c r="B47" s="90">
        <v>0</v>
      </c>
      <c r="C47" s="90">
        <v>0</v>
      </c>
      <c r="D47" s="90">
        <v>0</v>
      </c>
      <c r="E47" s="90">
        <v>0</v>
      </c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50" zoomScaleNormal="50" zoomScalePageLayoutView="0" workbookViewId="0" topLeftCell="A30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102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74">
        <f>ULSBoard!B7+Grambling!B7+LATech!B7+McNeese!B7+Nicholls!B7+NwSU!B7+SLU!B7+ULL!B7+ULM!B7+UNO!B7</f>
        <v>0</v>
      </c>
      <c r="C7" s="74">
        <f>ULSBoard!C7+Grambling!C7+LATech!C7+McNeese!C7+Nicholls!C7+NwSU!C7+SLU!C7+ULL!C7+ULM!C7+UNO!C7</f>
        <v>0</v>
      </c>
      <c r="D7" s="74">
        <f>ULSBoard!D7+Grambling!D7+LATech!D7+McNeese!D7+Nicholls!D7+NwSU!D7+SLU!D7+ULL!D7+ULM!D7+UNO!D7</f>
        <v>0</v>
      </c>
      <c r="E7" s="25">
        <f aca="true" t="shared" si="0" ref="E7:E12">D7-C7</f>
        <v>0</v>
      </c>
      <c r="F7" s="20"/>
    </row>
    <row r="8" spans="1:6" ht="34.5">
      <c r="A8" s="26" t="s">
        <v>12</v>
      </c>
      <c r="B8" s="74">
        <f>ULSBoard!B8+Grambling!B8+LATech!B8+McNeese!B8+Nicholls!B8+NwSU!B8+SLU!B8+ULL!B8+ULM!B8+UNO!B8</f>
        <v>0</v>
      </c>
      <c r="C8" s="74">
        <f>ULSBoard!C8+Grambling!C8+LATech!C8+McNeese!C8+Nicholls!C8+NwSU!C8+SLU!C8+ULL!C8+ULM!C8+UNO!C8</f>
        <v>0</v>
      </c>
      <c r="D8" s="74">
        <f>ULSBoard!D8+Grambling!D8+LATech!D8+McNeese!D8+Nicholls!D8+NwSU!D8+SLU!D8+ULL!D8+ULM!D8+UNO!D8</f>
        <v>0</v>
      </c>
      <c r="E8" s="28">
        <f t="shared" si="0"/>
        <v>0</v>
      </c>
      <c r="F8" s="20"/>
    </row>
    <row r="9" spans="1:6" ht="34.5">
      <c r="A9" s="29" t="s">
        <v>13</v>
      </c>
      <c r="B9" s="74">
        <f>ULSBoard!B9+Grambling!B9+LATech!B9+McNeese!B9+Nicholls!B9+NwSU!B9+SLU!B9+ULL!B9+ULM!B9+UNO!B9</f>
        <v>0</v>
      </c>
      <c r="C9" s="74">
        <f>ULSBoard!C9+Grambling!C9+LATech!C9+McNeese!C9+Nicholls!C9+NwSU!C9+SLU!C9+ULL!C9+ULM!C9+UNO!C9</f>
        <v>0</v>
      </c>
      <c r="D9" s="74">
        <f>ULSBoard!D9+Grambling!D9+LATech!D9+McNeese!D9+Nicholls!D9+NwSU!D9+SLU!D9+ULL!D9+ULM!D9+UNO!D9</f>
        <v>0</v>
      </c>
      <c r="E9" s="28">
        <f t="shared" si="0"/>
        <v>0</v>
      </c>
      <c r="F9" s="20"/>
    </row>
    <row r="10" spans="1:6" ht="34.5">
      <c r="A10" s="30" t="s">
        <v>14</v>
      </c>
      <c r="B10" s="74">
        <f>ULSBoard!B10+Grambling!B10+LATech!B10+McNeese!B10+Nicholls!B10+NwSU!B10+SLU!B10+ULL!B10+ULM!B10+UNO!B10</f>
        <v>0</v>
      </c>
      <c r="C10" s="74">
        <f>ULSBoard!C10+Grambling!C10+LATech!C10+McNeese!C10+Nicholls!C10+NwSU!C10+SLU!C10+ULL!C10+ULM!C10+UNO!C10</f>
        <v>0</v>
      </c>
      <c r="D10" s="74">
        <f>ULSBoard!D10+Grambling!D10+LATech!D10+McNeese!D10+Nicholls!D10+NwSU!D10+SLU!D10+ULL!D10+ULM!D10+UNO!D10</f>
        <v>0</v>
      </c>
      <c r="E10" s="28">
        <f t="shared" si="0"/>
        <v>0</v>
      </c>
      <c r="F10" s="20"/>
    </row>
    <row r="11" spans="1:6" ht="34.5">
      <c r="A11" s="30" t="s">
        <v>15</v>
      </c>
      <c r="B11" s="74">
        <f>ULSBoard!B11+Grambling!B11+LATech!B11+McNeese!B11+Nicholls!B11+NwSU!B11+SLU!B11+ULL!B11+ULM!B11+UNO!B11</f>
        <v>74923</v>
      </c>
      <c r="C11" s="74">
        <f>ULSBoard!C11+Grambling!C11+LATech!C11+McNeese!C11+Nicholls!C11+NwSU!C11+SLU!C11+ULL!C11+ULM!C11+UNO!C11</f>
        <v>74923</v>
      </c>
      <c r="D11" s="74">
        <f>ULSBoard!D11+Grambling!D11+LATech!D11+McNeese!D11+Nicholls!D11+NwSU!D11+SLU!D11+ULL!D11+ULM!D11+UNO!D11</f>
        <v>74923</v>
      </c>
      <c r="E11" s="28">
        <f t="shared" si="0"/>
        <v>0</v>
      </c>
      <c r="F11" s="20"/>
    </row>
    <row r="12" spans="1:6" s="35" customFormat="1" ht="35.25">
      <c r="A12" s="31" t="s">
        <v>16</v>
      </c>
      <c r="B12" s="81">
        <f>SUM(B7:B11)</f>
        <v>74923</v>
      </c>
      <c r="C12" s="81">
        <f>SUM(C7:C11)</f>
        <v>74923</v>
      </c>
      <c r="D12" s="81">
        <f>SUM(D7:D11)</f>
        <v>74923</v>
      </c>
      <c r="E12" s="33">
        <f t="shared" si="0"/>
        <v>0</v>
      </c>
      <c r="F12" s="34"/>
    </row>
    <row r="13" spans="1:6" s="35" customFormat="1" ht="35.25">
      <c r="A13" s="36" t="s">
        <v>17</v>
      </c>
      <c r="B13" s="76">
        <f>ULSBoard!B13+Grambling!B13+LATech!B13+McNeese!B13+Nicholls!B13+NwSU!B13+SLU!B13+ULL!B13+ULM!B13+UNO!B13</f>
        <v>0</v>
      </c>
      <c r="C13" s="76">
        <f>ULSBoard!C13+Grambling!C13+LATech!C13+McNeese!C13+Nicholls!C13+NwSU!C13+SLU!C13+ULL!C13+ULM!C13+UNO!C13</f>
        <v>0</v>
      </c>
      <c r="D13" s="76">
        <f>ULSBoard!D13+Grambling!D13+LATech!D13+McNeese!D13+Nicholls!D13+NwSU!D13+SLU!D13+ULL!D13+ULM!D13+UNO!D13</f>
        <v>0</v>
      </c>
      <c r="E13" s="33">
        <f>D13-C13</f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74">
        <f>ULSBoard!B16+Grambling!B16+LATech!B16+McNeese!B16+Nicholls!B16+NwSU!B16+SLU!B16+ULL!B16+ULM!B16+UNO!B16</f>
        <v>334740492.66999996</v>
      </c>
      <c r="C16" s="74">
        <f>ULSBoard!C16+Grambling!C16+LATech!C16+McNeese!C16+Nicholls!C16+NwSU!C16+SLU!C16+ULL!C16+ULM!C16+UNO!C16</f>
        <v>345999927</v>
      </c>
      <c r="D16" s="74">
        <f>ULSBoard!D16+Grambling!D16+LATech!D16+McNeese!D16+Nicholls!D16+NwSU!D16+SLU!D16+ULL!D16+ULM!D16+UNO!D16</f>
        <v>372606214</v>
      </c>
      <c r="E16" s="74">
        <f>D16-C16</f>
        <v>26606287</v>
      </c>
      <c r="F16" s="37"/>
    </row>
    <row r="17" spans="1:6" ht="34.5">
      <c r="A17" s="18" t="s">
        <v>21</v>
      </c>
      <c r="B17" s="74">
        <f>ULSBoard!B17+Grambling!B17+LATech!B17+McNeese!B17+Nicholls!B17+NwSU!B17+SLU!B17+ULL!B17+ULM!B17+UNO!B17</f>
        <v>42261961.65</v>
      </c>
      <c r="C17" s="74">
        <f>ULSBoard!C17+Grambling!C17+LATech!C17+McNeese!C17+Nicholls!C17+NwSU!C17+SLU!C17+ULL!C17+ULM!C17+UNO!C17</f>
        <v>44730639</v>
      </c>
      <c r="D17" s="74">
        <f>ULSBoard!D17+Grambling!D17+LATech!D17+McNeese!D17+Nicholls!D17+NwSU!D17+SLU!D17+ULL!D17+ULM!D17+UNO!D17</f>
        <v>49931588</v>
      </c>
      <c r="E17" s="75">
        <f>D17-C17</f>
        <v>5200949</v>
      </c>
      <c r="F17" s="37"/>
    </row>
    <row r="18" spans="1:6" ht="34.5">
      <c r="A18" s="39" t="s">
        <v>22</v>
      </c>
      <c r="B18" s="74">
        <f>ULSBoard!B18+Grambling!B18+LATech!B18+McNeese!B18+Nicholls!B18+NwSU!B18+SLU!B18+ULL!B18+ULM!B18+UNO!B18</f>
        <v>16606427.15</v>
      </c>
      <c r="C18" s="74">
        <f>ULSBoard!C18+Grambling!C18+LATech!C18+McNeese!C18+Nicholls!C18+NwSU!C18+SLU!C18+ULL!C18+ULM!C18+UNO!C18</f>
        <v>19215015</v>
      </c>
      <c r="D18" s="74">
        <f>ULSBoard!D18+Grambling!D18+LATech!D18+McNeese!D18+Nicholls!D18+NwSU!D18+SLU!D18+ULL!D18+ULM!D18+UNO!D18</f>
        <v>18646417</v>
      </c>
      <c r="E18" s="75">
        <f>D18-C18</f>
        <v>-568598</v>
      </c>
      <c r="F18" s="37"/>
    </row>
    <row r="19" spans="1:6" ht="34.5">
      <c r="A19" s="39" t="s">
        <v>23</v>
      </c>
      <c r="B19" s="74">
        <f>ULSBoard!B19+Grambling!B19+LATech!B19+McNeese!B19+Nicholls!B19+NwSU!B19+SLU!B19+ULL!B19+ULM!B19+UNO!B19</f>
        <v>9982921.84</v>
      </c>
      <c r="C19" s="74">
        <f>ULSBoard!C19+Grambling!C19+LATech!C19+McNeese!C19+Nicholls!C19+NwSU!C19+SLU!C19+ULL!C19+ULM!C19+UNO!C19</f>
        <v>10128434</v>
      </c>
      <c r="D19" s="74">
        <f>ULSBoard!D19+Grambling!D19+LATech!D19+McNeese!D19+Nicholls!D19+NwSU!D19+SLU!D19+ULL!D19+ULM!D19+UNO!D19</f>
        <v>9834381</v>
      </c>
      <c r="E19" s="75">
        <f>D19-C19</f>
        <v>-294053</v>
      </c>
      <c r="F19" s="37"/>
    </row>
    <row r="20" spans="1:6" ht="34.5">
      <c r="A20" s="39" t="s">
        <v>24</v>
      </c>
      <c r="B20" s="74">
        <f>ULSBoard!B20+Grambling!B20+LATech!B20+McNeese!B20+Nicholls!B20+NwSU!B20+SLU!B20+ULL!B20+ULM!B20+UNO!B20</f>
        <v>0</v>
      </c>
      <c r="C20" s="74">
        <f>ULSBoard!C20+Grambling!C20+LATech!C20+McNeese!C20+Nicholls!C20+NwSU!C20+SLU!C20+ULL!C20+ULM!C20+UNO!C20</f>
        <v>733630</v>
      </c>
      <c r="D20" s="74">
        <f>ULSBoard!D20+Grambling!D20+LATech!D20+McNeese!D20+Nicholls!D20+NwSU!D20+SLU!D20+ULL!D20+ULM!D20+UNO!D20</f>
        <v>912000</v>
      </c>
      <c r="E20" s="75">
        <f aca="true" t="shared" si="1" ref="E20:E28">D20-C20</f>
        <v>178370</v>
      </c>
      <c r="F20" s="37"/>
    </row>
    <row r="21" spans="1:6" ht="34.5">
      <c r="A21" s="39" t="s">
        <v>25</v>
      </c>
      <c r="B21" s="74">
        <f>ULSBoard!B21+Grambling!B21+LATech!B21+McNeese!B21+Nicholls!B21+NwSU!B21+SLU!B21+ULL!B21+ULM!B21+UNO!B21</f>
        <v>0</v>
      </c>
      <c r="C21" s="74">
        <f>ULSBoard!C21+Grambling!C21+LATech!C21+McNeese!C21+Nicholls!C21+NwSU!C21+SLU!C21+ULL!C21+ULM!C21+UNO!C21</f>
        <v>0</v>
      </c>
      <c r="D21" s="74">
        <f>ULSBoard!D21+Grambling!D21+LATech!D21+McNeese!D21+Nicholls!D21+NwSU!D21+SLU!D21+ULL!D21+ULM!D21+UNO!D21</f>
        <v>0</v>
      </c>
      <c r="E21" s="75">
        <f t="shared" si="1"/>
        <v>0</v>
      </c>
      <c r="F21" s="37"/>
    </row>
    <row r="22" spans="1:6" ht="34.5">
      <c r="A22" s="39" t="s">
        <v>51</v>
      </c>
      <c r="B22" s="74">
        <f>ULSBoard!B22+Grambling!B22+LATech!B22+McNeese!B22+Nicholls!B22+NwSU!B22+SLU!B22+ULL!B22+ULM!B22+UNO!B22</f>
        <v>0</v>
      </c>
      <c r="C22" s="74">
        <f>ULSBoard!C22+Grambling!C22+LATech!C22+McNeese!C22+Nicholls!C22+NwSU!C22+SLU!C22+ULL!C22+ULM!C22+UNO!C22</f>
        <v>0</v>
      </c>
      <c r="D22" s="74">
        <f>ULSBoard!D22+Grambling!D22+LATech!D22+McNeese!D22+Nicholls!D22+NwSU!D22+SLU!D22+ULL!D22+ULM!D22+UNO!D22</f>
        <v>0</v>
      </c>
      <c r="E22" s="75">
        <f>D22-C22</f>
        <v>0</v>
      </c>
      <c r="F22" s="37"/>
    </row>
    <row r="23" spans="1:6" ht="34.5">
      <c r="A23" s="39" t="s">
        <v>52</v>
      </c>
      <c r="B23" s="74">
        <f>ULSBoard!B23+Grambling!B23+LATech!B23+McNeese!B23+Nicholls!B23+NwSU!B23+SLU!B23+ULL!B23+ULM!B23+UNO!B23</f>
        <v>1180725</v>
      </c>
      <c r="C23" s="74">
        <f>ULSBoard!C23+Grambling!C23+LATech!C23+McNeese!C23+Nicholls!C23+NwSU!C23+SLU!C23+ULL!C23+ULM!C23+UNO!C23</f>
        <v>1214000</v>
      </c>
      <c r="D23" s="74">
        <f>ULSBoard!D23+Grambling!D23+LATech!D23+McNeese!D23+Nicholls!D23+NwSU!D23+SLU!D23+ULL!D23+ULM!D23+UNO!D23</f>
        <v>1181000</v>
      </c>
      <c r="E23" s="75">
        <f t="shared" si="1"/>
        <v>-33000</v>
      </c>
      <c r="F23" s="37"/>
    </row>
    <row r="24" spans="1:6" ht="34.5">
      <c r="A24" s="39" t="s">
        <v>26</v>
      </c>
      <c r="B24" s="74">
        <f>ULSBoard!B24+Grambling!B24+LATech!B24+McNeese!B24+Nicholls!B24+NwSU!B24+SLU!B24+ULL!B24+ULM!B24+UNO!B24</f>
        <v>0</v>
      </c>
      <c r="C24" s="74">
        <f>ULSBoard!C24+Grambling!C24+LATech!C24+McNeese!C24+Nicholls!C24+NwSU!C24+SLU!C24+ULL!C24+ULM!C24+UNO!C24</f>
        <v>0</v>
      </c>
      <c r="D24" s="74">
        <f>ULSBoard!D24+Grambling!D24+LATech!D24+McNeese!D24+Nicholls!D24+NwSU!D24+SLU!D24+ULL!D24+ULM!D24+UNO!D24</f>
        <v>0</v>
      </c>
      <c r="E24" s="75">
        <f t="shared" si="1"/>
        <v>0</v>
      </c>
      <c r="F24" s="37"/>
    </row>
    <row r="25" spans="1:6" ht="34.5">
      <c r="A25" s="39" t="s">
        <v>27</v>
      </c>
      <c r="B25" s="74">
        <f>ULSBoard!B25+Grambling!B25+LATech!B25+McNeese!B25+Nicholls!B25+NwSU!B25+SLU!B25+ULL!B25+ULM!B25+UNO!B25</f>
        <v>0</v>
      </c>
      <c r="C25" s="74">
        <f>ULSBoard!C25+Grambling!C25+LATech!C25+McNeese!C25+Nicholls!C25+NwSU!C25+SLU!C25+ULL!C25+ULM!C25+UNO!C25</f>
        <v>0</v>
      </c>
      <c r="D25" s="74">
        <f>ULSBoard!D25+Grambling!D25+LATech!D25+McNeese!D25+Nicholls!D25+NwSU!D25+SLU!D25+ULL!D25+ULM!D25+UNO!D25</f>
        <v>0</v>
      </c>
      <c r="E25" s="75">
        <f t="shared" si="1"/>
        <v>0</v>
      </c>
      <c r="F25" s="37"/>
    </row>
    <row r="26" spans="1:6" ht="34.5">
      <c r="A26" s="39" t="s">
        <v>28</v>
      </c>
      <c r="B26" s="74">
        <f>ULSBoard!B26+Grambling!B26+LATech!B26+McNeese!B26+Nicholls!B26+NwSU!B26+SLU!B26+ULL!B26+ULM!B26+UNO!B26</f>
        <v>2029671.5</v>
      </c>
      <c r="C26" s="74">
        <f>ULSBoard!C26+Grambling!C26+LATech!C26+McNeese!C26+Nicholls!C26+NwSU!C26+SLU!C26+ULL!C26+ULM!C26+UNO!C26</f>
        <v>1821956</v>
      </c>
      <c r="D26" s="74">
        <f>ULSBoard!D26+Grambling!D26+LATech!D26+McNeese!D26+Nicholls!D26+NwSU!D26+SLU!D26+ULL!D26+ULM!D26+UNO!D26</f>
        <v>2030908</v>
      </c>
      <c r="E26" s="75">
        <f t="shared" si="1"/>
        <v>208952</v>
      </c>
      <c r="F26" s="37"/>
    </row>
    <row r="27" spans="1:6" ht="34.5">
      <c r="A27" s="39" t="s">
        <v>29</v>
      </c>
      <c r="B27" s="74">
        <f>ULSBoard!B27+Grambling!B27+LATech!B27+McNeese!B27+Nicholls!B27+NwSU!B27+SLU!B27+ULL!B27+ULM!B27+UNO!B27</f>
        <v>0</v>
      </c>
      <c r="C27" s="74">
        <f>ULSBoard!C27+Grambling!C27+LATech!C27+McNeese!C27+Nicholls!C27+NwSU!C27+SLU!C27+ULL!C27+ULM!C27+UNO!C27</f>
        <v>0</v>
      </c>
      <c r="D27" s="74">
        <f>ULSBoard!D27+Grambling!D27+LATech!D27+McNeese!D27+Nicholls!D27+NwSU!D27+SLU!D27+ULL!D27+ULM!D27+UNO!D27</f>
        <v>0</v>
      </c>
      <c r="E27" s="75">
        <f t="shared" si="1"/>
        <v>0</v>
      </c>
      <c r="F27" s="37"/>
    </row>
    <row r="28" spans="1:6" ht="34.5">
      <c r="A28" s="39" t="s">
        <v>30</v>
      </c>
      <c r="B28" s="74">
        <f>ULSBoard!B28+Grambling!B28+LATech!B28+McNeese!B28+Nicholls!B28+NwSU!B28+SLU!B28+ULL!B28+ULM!B28+UNO!B28</f>
        <v>7190086</v>
      </c>
      <c r="C28" s="74">
        <f>ULSBoard!C28+Grambling!C28+LATech!C28+McNeese!C28+Nicholls!C28+NwSU!C28+SLU!C28+ULL!C28+ULM!C28+UNO!C28</f>
        <v>7069547</v>
      </c>
      <c r="D28" s="74">
        <f>ULSBoard!D28+Grambling!D28+LATech!D28+McNeese!D28+Nicholls!D28+NwSU!D28+SLU!D28+ULL!D28+ULM!D28+UNO!D28</f>
        <v>7050432</v>
      </c>
      <c r="E28" s="75">
        <f t="shared" si="1"/>
        <v>-19115</v>
      </c>
      <c r="F28" s="37"/>
    </row>
    <row r="29" spans="1:6" ht="34.5">
      <c r="A29" s="39" t="s">
        <v>31</v>
      </c>
      <c r="B29" s="74">
        <f>ULSBoard!B29+Grambling!B29+LATech!B29+McNeese!B29+Nicholls!B29+NwSU!B29+SLU!B29+ULL!B29+ULM!B29+UNO!B29</f>
        <v>7882911.07</v>
      </c>
      <c r="C29" s="74">
        <f>ULSBoard!C29+Grambling!C29+LATech!C29+McNeese!C29+Nicholls!C29+NwSU!C29+SLU!C29+ULL!C29+ULM!C29+UNO!C29</f>
        <v>7921295</v>
      </c>
      <c r="D29" s="74">
        <f>ULSBoard!D29+Grambling!D29+LATech!D29+McNeese!D29+Nicholls!D29+NwSU!D29+SLU!D29+ULL!D29+ULM!D29+UNO!D29</f>
        <v>8229489</v>
      </c>
      <c r="E29" s="75">
        <f>D29-C29</f>
        <v>308194</v>
      </c>
      <c r="F29" s="37"/>
    </row>
    <row r="30" spans="1:6" s="35" customFormat="1" ht="35.25">
      <c r="A30" s="21" t="s">
        <v>32</v>
      </c>
      <c r="B30" s="32">
        <f>SUM(B16:B29)</f>
        <v>421875196.8799999</v>
      </c>
      <c r="C30" s="32">
        <f>SUM(C16:C29)</f>
        <v>438834443</v>
      </c>
      <c r="D30" s="32">
        <f>SUM(D16:D29)</f>
        <v>470422429</v>
      </c>
      <c r="E30" s="73">
        <f>SUM(E16:E29)</f>
        <v>31587986</v>
      </c>
      <c r="F30" s="34"/>
    </row>
    <row r="31" spans="1:6" ht="34.5">
      <c r="A31" s="40" t="s">
        <v>33</v>
      </c>
      <c r="B31" s="74">
        <f>ULSBoard!B31+Grambling!B31+LATech!B31+McNeese!B31+Nicholls!B31+NwSU!B31+SLU!B31+ULL!B31+ULM!B31+UNO!B31</f>
        <v>0</v>
      </c>
      <c r="C31" s="74">
        <f>ULSBoard!C31+Grambling!C31+LATech!C31+McNeese!C31+Nicholls!C31+NwSU!C31+SLU!C31+ULL!C31+ULM!C31+UNO!C31</f>
        <v>0</v>
      </c>
      <c r="D31" s="74">
        <f>ULSBoard!D31+Grambling!D31+LATech!D31+McNeese!D31+Nicholls!D31+NwSU!D31+SLU!D31+ULL!D31+ULM!D31+UNO!D31</f>
        <v>0</v>
      </c>
      <c r="E31" s="25">
        <f aca="true" t="shared" si="2" ref="E31:E36">D31-C31</f>
        <v>0</v>
      </c>
      <c r="F31" s="20"/>
    </row>
    <row r="32" spans="1:6" ht="34.5">
      <c r="A32" s="39" t="s">
        <v>34</v>
      </c>
      <c r="B32" s="74">
        <f>ULSBoard!B32+Grambling!B32+LATech!B32+McNeese!B32+Nicholls!B32+NwSU!B32+SLU!B32+ULL!B32+ULM!B32+UNO!B32</f>
        <v>1597045.52</v>
      </c>
      <c r="C32" s="74">
        <f>ULSBoard!C32+Grambling!C32+LATech!C32+McNeese!C32+Nicholls!C32+NwSU!C32+SLU!C32+ULL!C32+ULM!C32+UNO!C32</f>
        <v>1645942</v>
      </c>
      <c r="D32" s="74">
        <f>ULSBoard!D32+Grambling!D32+LATech!D32+McNeese!D32+Nicholls!D32+NwSU!D32+SLU!D32+ULL!D32+ULM!D32+UNO!D32</f>
        <v>1409821</v>
      </c>
      <c r="E32" s="28">
        <f t="shared" si="2"/>
        <v>-236121</v>
      </c>
      <c r="F32" s="20"/>
    </row>
    <row r="33" spans="1:6" ht="34.5">
      <c r="A33" s="41" t="s">
        <v>35</v>
      </c>
      <c r="B33" s="74">
        <f>ULSBoard!B33+Grambling!B33+LATech!B33+McNeese!B33+Nicholls!B33+NwSU!B33+SLU!B33+ULL!B33+ULM!B33+UNO!B33</f>
        <v>1107443</v>
      </c>
      <c r="C33" s="74">
        <f>ULSBoard!C33+Grambling!C33+LATech!C33+McNeese!C33+Nicholls!C33+NwSU!C33+SLU!C33+ULL!C33+ULM!C33+UNO!C33</f>
        <v>1258200</v>
      </c>
      <c r="D33" s="74">
        <f>ULSBoard!D33+Grambling!D33+LATech!D33+McNeese!D33+Nicholls!D33+NwSU!D33+SLU!D33+ULL!D33+ULM!D33+UNO!D33</f>
        <v>1139950</v>
      </c>
      <c r="E33" s="28">
        <f t="shared" si="2"/>
        <v>-118250</v>
      </c>
      <c r="F33" s="20"/>
    </row>
    <row r="34" spans="1:6" ht="34.5">
      <c r="A34" s="29" t="s">
        <v>36</v>
      </c>
      <c r="B34" s="74">
        <f>ULSBoard!B34+Grambling!B34+LATech!B34+McNeese!B34+Nicholls!B34+NwSU!B34+SLU!B34+ULL!B34+ULM!B34+UNO!B34</f>
        <v>106165</v>
      </c>
      <c r="C34" s="74">
        <f>ULSBoard!C34+Grambling!C34+LATech!C34+McNeese!C34+Nicholls!C34+NwSU!C34+SLU!C34+ULL!C34+ULM!C34+UNO!C34</f>
        <v>77000</v>
      </c>
      <c r="D34" s="74">
        <f>ULSBoard!D34+Grambling!D34+LATech!D34+McNeese!D34+Nicholls!D34+NwSU!D34+SLU!D34+ULL!D34+ULM!D34+UNO!D34</f>
        <v>99000</v>
      </c>
      <c r="E34" s="28">
        <f t="shared" si="2"/>
        <v>22000</v>
      </c>
      <c r="F34" s="20"/>
    </row>
    <row r="35" spans="1:6" ht="34.5">
      <c r="A35" s="39" t="s">
        <v>37</v>
      </c>
      <c r="B35" s="74">
        <f>ULSBoard!B35+Grambling!B35+LATech!B35+McNeese!B35+Nicholls!B35+NwSU!B35+SLU!B35+ULL!B35+ULM!B35+UNO!B35</f>
        <v>0</v>
      </c>
      <c r="C35" s="74">
        <f>ULSBoard!C35+Grambling!C35+LATech!C35+McNeese!C35+Nicholls!C35+NwSU!C35+SLU!C35+ULL!C35+ULM!C35+UNO!C35</f>
        <v>0</v>
      </c>
      <c r="D35" s="74">
        <f>ULSBoard!D35+Grambling!D35+LATech!D35+McNeese!D35+Nicholls!D35+NwSU!D35+SLU!D35+ULL!D35+ULM!D35+UNO!D35</f>
        <v>0</v>
      </c>
      <c r="E35" s="28">
        <f t="shared" si="2"/>
        <v>0</v>
      </c>
      <c r="F35" s="20"/>
    </row>
    <row r="36" spans="1:6" ht="34.5">
      <c r="A36" s="41" t="s">
        <v>38</v>
      </c>
      <c r="B36" s="74">
        <f>ULSBoard!B36+Grambling!B36+LATech!B36+McNeese!B36+Nicholls!B36+NwSU!B36+SLU!B36+ULL!B36+ULM!B36+UNO!B36</f>
        <v>23837632.689999998</v>
      </c>
      <c r="C36" s="74">
        <f>ULSBoard!C36+Grambling!C36+LATech!C36+McNeese!C36+Nicholls!C36+NwSU!C36+SLU!C36+ULL!C36+ULM!C36+UNO!C36</f>
        <v>25415388</v>
      </c>
      <c r="D36" s="74">
        <f>ULSBoard!D36+Grambling!D36+LATech!D36+McNeese!D36+Nicholls!D36+NwSU!D36+SLU!D36+ULL!D36+ULM!D36+UNO!D36</f>
        <v>27339536</v>
      </c>
      <c r="E36" s="71">
        <f t="shared" si="2"/>
        <v>1924148</v>
      </c>
      <c r="F36" s="20"/>
    </row>
    <row r="37" spans="1:6" s="35" customFormat="1" ht="35.25">
      <c r="A37" s="42" t="s">
        <v>39</v>
      </c>
      <c r="B37" s="43">
        <f>SUM(B30:B36)</f>
        <v>448523483.08999985</v>
      </c>
      <c r="C37" s="43">
        <f>SUM(C30:C36)</f>
        <v>467230973</v>
      </c>
      <c r="D37" s="43">
        <f>SUM(D30:D36)</f>
        <v>500410736</v>
      </c>
      <c r="E37" s="72">
        <f>E36+E35+E34+E33+E32+E31+E30</f>
        <v>33179763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74">
        <f>ULSBoard!B39+Grambling!B39+LATech!B39+McNeese!B39+Nicholls!B39+NwSU!B39+SLU!B39+ULL!B39+ULM!B39+UNO!B39</f>
        <v>0</v>
      </c>
      <c r="C39" s="74">
        <f>ULSBoard!C39+Grambling!C39+LATech!C39+McNeese!C39+Nicholls!C39+NwSU!C39+SLU!C39+ULL!C39+ULM!C39+UNO!C39</f>
        <v>0</v>
      </c>
      <c r="D39" s="74">
        <f>ULSBoard!D39+Grambling!D39+LATech!D39+McNeese!D39+Nicholls!D39+NwSU!D39+SLU!D39+ULL!D39+ULM!D39+UNO!D39</f>
        <v>0</v>
      </c>
      <c r="E39" s="25">
        <f>D39-C39</f>
        <v>0</v>
      </c>
      <c r="F39" s="20"/>
    </row>
    <row r="40" spans="1:6" ht="34.5">
      <c r="A40" s="26" t="s">
        <v>42</v>
      </c>
      <c r="B40" s="74">
        <f>ULSBoard!B40+Grambling!B40+LATech!B40+McNeese!B40+Nicholls!B40+NwSU!B40+SLU!B40+ULL!B40+ULM!B40+UNO!B40</f>
        <v>0</v>
      </c>
      <c r="C40" s="74">
        <f>ULSBoard!C40+Grambling!C40+LATech!C40+McNeese!C40+Nicholls!C40+NwSU!C40+SLU!C40+ULL!C40+ULM!C40+UNO!C40</f>
        <v>0</v>
      </c>
      <c r="D40" s="74">
        <f>ULSBoard!D40+Grambling!D40+LATech!D40+McNeese!D40+Nicholls!D40+NwSU!D40+SLU!D40+ULL!D40+ULM!D40+UNO!D40</f>
        <v>0</v>
      </c>
      <c r="E40" s="47">
        <f>D40-C40</f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74">
        <f>ULSBoard!B42+Grambling!B42+LATech!B42+McNeese!B42+Nicholls!B42+NwSU!B42+SLU!B42+ULL!B42+ULM!B42+UNO!B42</f>
        <v>0</v>
      </c>
      <c r="C42" s="74">
        <f>ULSBoard!C42+Grambling!C42+LATech!C42+McNeese!C42+Nicholls!C42+NwSU!C42+SLU!C42+ULL!C42+ULM!C42+UNO!C42</f>
        <v>0</v>
      </c>
      <c r="D42" s="74">
        <f>ULSBoard!D42+Grambling!D42+LATech!D42+McNeese!D42+Nicholls!D42+NwSU!D42+SLU!D42+ULL!D42+ULM!D42+UNO!D42</f>
        <v>0</v>
      </c>
      <c r="E42" s="25">
        <f>D42-C42</f>
        <v>0</v>
      </c>
      <c r="F42" s="20"/>
    </row>
    <row r="43" spans="1:6" ht="34.5">
      <c r="A43" s="26" t="s">
        <v>45</v>
      </c>
      <c r="B43" s="74">
        <f>ULSBoard!B43+Grambling!B43+LATech!B43+McNeese!B43+Nicholls!B43+NwSU!B43+SLU!B43+ULL!B43+ULM!B43+UNO!B43</f>
        <v>0</v>
      </c>
      <c r="C43" s="74">
        <f>ULSBoard!C43+Grambling!C43+LATech!C43+McNeese!C43+Nicholls!C43+NwSU!C43+SLU!C43+ULL!C43+ULM!C43+UNO!C43</f>
        <v>0</v>
      </c>
      <c r="D43" s="74">
        <f>ULSBoard!D43+Grambling!D43+LATech!D43+McNeese!D43+Nicholls!D43+NwSU!D43+SLU!D43+ULL!D43+ULM!D43+UNO!D43</f>
        <v>0</v>
      </c>
      <c r="E43" s="28">
        <f>D43-C43</f>
        <v>0</v>
      </c>
      <c r="F43" s="20"/>
    </row>
    <row r="44" spans="1:6" s="50" customFormat="1" ht="45">
      <c r="A44" s="21" t="s">
        <v>46</v>
      </c>
      <c r="B44" s="76">
        <f>B39+B40+B42+B43</f>
        <v>0</v>
      </c>
      <c r="C44" s="76">
        <f>C39+C40+C42+C43</f>
        <v>0</v>
      </c>
      <c r="D44" s="76">
        <f>D39+D40+D42+D43</f>
        <v>0</v>
      </c>
      <c r="E44" s="33">
        <f>D44-C44</f>
        <v>0</v>
      </c>
      <c r="F44" s="49"/>
    </row>
    <row r="45" spans="1:6" s="50" customFormat="1" ht="45">
      <c r="A45" s="21" t="s">
        <v>47</v>
      </c>
      <c r="B45" s="76">
        <f>ULSBoard!B45+Grambling!B45+LATech!B45+McNeese!B45+Nicholls!B45+NwSU!B45+SLU!B45+ULL!B45+ULM!B45+UNO!B45</f>
        <v>0</v>
      </c>
      <c r="C45" s="76">
        <f>ULSBoard!C45+Grambling!C45+LATech!C45+McNeese!C45+Nicholls!C45+NwSU!C45+SLU!C45+ULL!C45+ULM!C45+UNO!C45</f>
        <v>0</v>
      </c>
      <c r="D45" s="76">
        <f>ULSBoard!D45+Grambling!D45+LATech!D45+McNeese!D45+Nicholls!D45+NwSU!D45+SLU!D45+ULL!D45+ULM!D45+UNO!D45</f>
        <v>0</v>
      </c>
      <c r="E45" s="33">
        <f>D45-C45</f>
        <v>0</v>
      </c>
      <c r="F45" s="49"/>
    </row>
    <row r="46" spans="1:6" s="50" customFormat="1" ht="45.75" thickBot="1">
      <c r="A46" s="51" t="s">
        <v>48</v>
      </c>
      <c r="B46" s="52">
        <f>B45+B44+B37+B13+B12</f>
        <v>448598406.08999985</v>
      </c>
      <c r="C46" s="52">
        <f>C45+C44+C37+C13+C12</f>
        <v>467305896</v>
      </c>
      <c r="D46" s="52">
        <f>D45+D44+D37+D13+D12</f>
        <v>500485659</v>
      </c>
      <c r="E46" s="53">
        <f>D46-C46</f>
        <v>33179763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0" zoomScaleNormal="70" zoomScalePageLayoutView="0" workbookViewId="0" topLeftCell="A35">
      <selection activeCell="E37" sqref="E37"/>
    </sheetView>
  </sheetViews>
  <sheetFormatPr defaultColWidth="12.421875" defaultRowHeight="15"/>
  <cols>
    <col min="1" max="1" width="117.7109375" style="17" customWidth="1"/>
    <col min="2" max="4" width="39.57421875" style="65" customWidth="1"/>
    <col min="5" max="5" width="45.8515625" style="65" customWidth="1"/>
    <col min="6" max="6" width="21.57421875" style="17" customWidth="1"/>
    <col min="7" max="7" width="16.7109375" style="17" customWidth="1"/>
    <col min="8" max="16384" width="12.421875" style="17" customWidth="1"/>
  </cols>
  <sheetData>
    <row r="1" spans="1:12" s="8" customFormat="1" ht="45">
      <c r="A1" s="1" t="s">
        <v>0</v>
      </c>
      <c r="B1" s="2"/>
      <c r="C1" s="3" t="s">
        <v>1</v>
      </c>
      <c r="D1" s="4" t="s">
        <v>87</v>
      </c>
      <c r="E1" s="5"/>
      <c r="F1" s="6"/>
      <c r="G1" s="7"/>
      <c r="H1" s="7"/>
      <c r="I1" s="7"/>
      <c r="J1" s="7"/>
      <c r="K1" s="7"/>
      <c r="L1" s="7"/>
    </row>
    <row r="2" spans="1:12" s="8" customFormat="1" ht="45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>
      <c r="A4" s="12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5"/>
      <c r="G4" s="16"/>
      <c r="H4" s="16"/>
      <c r="I4" s="16"/>
      <c r="J4" s="16"/>
      <c r="K4" s="16"/>
      <c r="L4" s="16"/>
    </row>
    <row r="5" spans="1:6" ht="35.25">
      <c r="A5" s="18"/>
      <c r="B5" s="19" t="s">
        <v>8</v>
      </c>
      <c r="C5" s="19" t="s">
        <v>8</v>
      </c>
      <c r="D5" s="19" t="s">
        <v>9</v>
      </c>
      <c r="E5" s="69" t="s">
        <v>8</v>
      </c>
      <c r="F5" s="20"/>
    </row>
    <row r="6" spans="1:6" ht="35.25">
      <c r="A6" s="21" t="s">
        <v>10</v>
      </c>
      <c r="B6" s="22"/>
      <c r="C6" s="22"/>
      <c r="D6" s="22"/>
      <c r="E6" s="23"/>
      <c r="F6" s="20"/>
    </row>
    <row r="7" spans="1:6" ht="34.5">
      <c r="A7" s="18" t="s">
        <v>11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6" ht="34.5">
      <c r="A8" s="26" t="s">
        <v>12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6" ht="34.5">
      <c r="A9" s="29" t="s">
        <v>13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6" ht="34.5">
      <c r="A10" s="30" t="s">
        <v>14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6" ht="34.5">
      <c r="A11" s="30" t="s">
        <v>15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6" s="35" customFormat="1" ht="35.25">
      <c r="A12" s="31" t="s">
        <v>16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6" s="35" customFormat="1" ht="35.25">
      <c r="A13" s="36" t="s">
        <v>17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6" ht="35.25">
      <c r="A14" s="21" t="s">
        <v>18</v>
      </c>
      <c r="B14" s="27"/>
      <c r="C14" s="27"/>
      <c r="D14" s="27"/>
      <c r="E14" s="28"/>
      <c r="F14" s="37"/>
    </row>
    <row r="15" spans="1:6" ht="35.25">
      <c r="A15" s="38" t="s">
        <v>19</v>
      </c>
      <c r="B15" s="24"/>
      <c r="C15" s="24"/>
      <c r="D15" s="24"/>
      <c r="E15" s="25"/>
      <c r="F15" s="37"/>
    </row>
    <row r="16" spans="1:6" ht="34.5">
      <c r="A16" s="18" t="s">
        <v>20</v>
      </c>
      <c r="B16" s="24">
        <v>0</v>
      </c>
      <c r="C16" s="24">
        <v>0</v>
      </c>
      <c r="D16" s="24">
        <v>0</v>
      </c>
      <c r="E16" s="24">
        <v>0</v>
      </c>
      <c r="F16" s="37"/>
    </row>
    <row r="17" spans="1:6" ht="34.5">
      <c r="A17" s="18" t="s">
        <v>21</v>
      </c>
      <c r="B17" s="24">
        <v>0</v>
      </c>
      <c r="C17" s="24">
        <v>0</v>
      </c>
      <c r="D17" s="24">
        <v>0</v>
      </c>
      <c r="E17" s="24">
        <v>0</v>
      </c>
      <c r="F17" s="37"/>
    </row>
    <row r="18" spans="1:6" ht="34.5">
      <c r="A18" s="39" t="s">
        <v>22</v>
      </c>
      <c r="B18" s="24">
        <v>0</v>
      </c>
      <c r="C18" s="24">
        <v>0</v>
      </c>
      <c r="D18" s="24">
        <v>0</v>
      </c>
      <c r="E18" s="24">
        <v>0</v>
      </c>
      <c r="F18" s="37"/>
    </row>
    <row r="19" spans="1:6" ht="34.5">
      <c r="A19" s="39" t="s">
        <v>23</v>
      </c>
      <c r="B19" s="24">
        <v>0</v>
      </c>
      <c r="C19" s="24">
        <v>0</v>
      </c>
      <c r="D19" s="24">
        <v>0</v>
      </c>
      <c r="E19" s="24">
        <v>0</v>
      </c>
      <c r="F19" s="37"/>
    </row>
    <row r="20" spans="1:6" ht="34.5">
      <c r="A20" s="39" t="s">
        <v>24</v>
      </c>
      <c r="B20" s="24">
        <v>0</v>
      </c>
      <c r="C20" s="24">
        <v>0</v>
      </c>
      <c r="D20" s="24">
        <v>0</v>
      </c>
      <c r="E20" s="24">
        <v>0</v>
      </c>
      <c r="F20" s="37"/>
    </row>
    <row r="21" spans="1:6" ht="34.5">
      <c r="A21" s="39" t="s">
        <v>25</v>
      </c>
      <c r="B21" s="24">
        <v>0</v>
      </c>
      <c r="C21" s="24">
        <v>0</v>
      </c>
      <c r="D21" s="24">
        <v>0</v>
      </c>
      <c r="E21" s="24">
        <v>0</v>
      </c>
      <c r="F21" s="37"/>
    </row>
    <row r="22" spans="1:6" ht="34.5">
      <c r="A22" s="39" t="s">
        <v>51</v>
      </c>
      <c r="B22" s="24">
        <v>0</v>
      </c>
      <c r="C22" s="24">
        <v>0</v>
      </c>
      <c r="D22" s="24">
        <v>0</v>
      </c>
      <c r="E22" s="24">
        <v>0</v>
      </c>
      <c r="F22" s="37"/>
    </row>
    <row r="23" spans="1:6" ht="34.5">
      <c r="A23" s="39" t="s">
        <v>52</v>
      </c>
      <c r="B23" s="24">
        <v>0</v>
      </c>
      <c r="C23" s="24">
        <v>0</v>
      </c>
      <c r="D23" s="24">
        <v>0</v>
      </c>
      <c r="E23" s="24">
        <v>0</v>
      </c>
      <c r="F23" s="37"/>
    </row>
    <row r="24" spans="1:6" ht="34.5">
      <c r="A24" s="39" t="s">
        <v>26</v>
      </c>
      <c r="B24" s="24">
        <v>0</v>
      </c>
      <c r="C24" s="24">
        <v>0</v>
      </c>
      <c r="D24" s="24">
        <v>0</v>
      </c>
      <c r="E24" s="24">
        <v>0</v>
      </c>
      <c r="F24" s="37"/>
    </row>
    <row r="25" spans="1:6" ht="34.5">
      <c r="A25" s="39" t="s">
        <v>27</v>
      </c>
      <c r="B25" s="24">
        <v>0</v>
      </c>
      <c r="C25" s="24">
        <v>0</v>
      </c>
      <c r="D25" s="24">
        <v>0</v>
      </c>
      <c r="E25" s="24">
        <v>0</v>
      </c>
      <c r="F25" s="37"/>
    </row>
    <row r="26" spans="1:6" ht="34.5">
      <c r="A26" s="39" t="s">
        <v>28</v>
      </c>
      <c r="B26" s="24">
        <v>0</v>
      </c>
      <c r="C26" s="24">
        <v>0</v>
      </c>
      <c r="D26" s="24">
        <v>0</v>
      </c>
      <c r="E26" s="24">
        <v>0</v>
      </c>
      <c r="F26" s="37"/>
    </row>
    <row r="27" spans="1:6" ht="34.5">
      <c r="A27" s="39" t="s">
        <v>29</v>
      </c>
      <c r="B27" s="24">
        <v>0</v>
      </c>
      <c r="C27" s="24">
        <v>0</v>
      </c>
      <c r="D27" s="24">
        <v>0</v>
      </c>
      <c r="E27" s="24">
        <v>0</v>
      </c>
      <c r="F27" s="37"/>
    </row>
    <row r="28" spans="1:6" ht="34.5">
      <c r="A28" s="39" t="s">
        <v>30</v>
      </c>
      <c r="B28" s="24">
        <v>0</v>
      </c>
      <c r="C28" s="24">
        <v>0</v>
      </c>
      <c r="D28" s="24">
        <v>0</v>
      </c>
      <c r="E28" s="24">
        <v>0</v>
      </c>
      <c r="F28" s="37"/>
    </row>
    <row r="29" spans="1:6" ht="34.5">
      <c r="A29" s="39" t="s">
        <v>31</v>
      </c>
      <c r="B29" s="24">
        <v>0</v>
      </c>
      <c r="C29" s="24">
        <v>0</v>
      </c>
      <c r="D29" s="24">
        <v>0</v>
      </c>
      <c r="E29" s="24">
        <v>0</v>
      </c>
      <c r="F29" s="37"/>
    </row>
    <row r="30" spans="1:6" s="35" customFormat="1" ht="35.25">
      <c r="A30" s="21" t="s">
        <v>32</v>
      </c>
      <c r="B30" s="32">
        <v>0</v>
      </c>
      <c r="C30" s="32">
        <v>0</v>
      </c>
      <c r="D30" s="32">
        <v>0</v>
      </c>
      <c r="E30" s="32">
        <v>0</v>
      </c>
      <c r="F30" s="34"/>
    </row>
    <row r="31" spans="1:6" ht="34.5">
      <c r="A31" s="40" t="s">
        <v>33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>
      <c r="A32" s="39" t="s">
        <v>34</v>
      </c>
      <c r="B32" s="27">
        <v>0</v>
      </c>
      <c r="C32" s="27">
        <v>0</v>
      </c>
      <c r="D32" s="27">
        <v>0</v>
      </c>
      <c r="E32" s="28">
        <v>0</v>
      </c>
      <c r="F32" s="20"/>
    </row>
    <row r="33" spans="1:6" ht="34.5">
      <c r="A33" s="41" t="s">
        <v>35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>
      <c r="A34" s="29" t="s">
        <v>36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>
      <c r="A35" s="39" t="s">
        <v>37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>
      <c r="A36" s="41" t="s">
        <v>38</v>
      </c>
      <c r="B36" s="27">
        <v>2214000</v>
      </c>
      <c r="C36" s="27">
        <v>2214000</v>
      </c>
      <c r="D36" s="27">
        <v>2214000</v>
      </c>
      <c r="E36" s="28">
        <v>0</v>
      </c>
      <c r="F36" s="20"/>
    </row>
    <row r="37" spans="1:6" s="35" customFormat="1" ht="35.25">
      <c r="A37" s="42" t="s">
        <v>39</v>
      </c>
      <c r="B37" s="43">
        <v>2214000</v>
      </c>
      <c r="C37" s="43">
        <v>2214000</v>
      </c>
      <c r="D37" s="43">
        <v>2214000</v>
      </c>
      <c r="E37" s="44">
        <f>E36+E35+E34+E33+E32+E31+E30</f>
        <v>0</v>
      </c>
      <c r="F37" s="34"/>
    </row>
    <row r="38" spans="1:6" ht="35.25">
      <c r="A38" s="38" t="s">
        <v>40</v>
      </c>
      <c r="B38" s="24"/>
      <c r="C38" s="24"/>
      <c r="D38" s="24"/>
      <c r="E38" s="25"/>
      <c r="F38" s="20"/>
    </row>
    <row r="39" spans="1:6" ht="34.5">
      <c r="A39" s="45" t="s">
        <v>41</v>
      </c>
      <c r="B39" s="24">
        <v>0</v>
      </c>
      <c r="C39" s="24">
        <v>0</v>
      </c>
      <c r="D39" s="24">
        <v>0</v>
      </c>
      <c r="E39" s="25">
        <v>0</v>
      </c>
      <c r="F39" s="20"/>
    </row>
    <row r="40" spans="1:6" ht="34.5">
      <c r="A40" s="26" t="s">
        <v>42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>
      <c r="A41" s="48" t="s">
        <v>43</v>
      </c>
      <c r="B41" s="24"/>
      <c r="C41" s="24"/>
      <c r="D41" s="24"/>
      <c r="E41" s="24"/>
      <c r="F41" s="20"/>
    </row>
    <row r="42" spans="1:6" ht="34.5">
      <c r="A42" s="39" t="s">
        <v>44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>
      <c r="A43" s="26" t="s">
        <v>45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>
      <c r="A44" s="21" t="s">
        <v>46</v>
      </c>
      <c r="B44" s="32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>
      <c r="A45" s="21" t="s">
        <v>47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>
      <c r="A46" s="51" t="s">
        <v>48</v>
      </c>
      <c r="B46" s="52">
        <v>2214000</v>
      </c>
      <c r="C46" s="52">
        <v>2214000</v>
      </c>
      <c r="D46" s="52">
        <v>2214000</v>
      </c>
      <c r="E46" s="53">
        <v>0</v>
      </c>
      <c r="F46" s="49"/>
    </row>
    <row r="47" spans="1:6" s="8" customFormat="1" ht="45" thickTop="1">
      <c r="A47" s="54"/>
      <c r="B47" s="55"/>
      <c r="C47" s="55"/>
      <c r="D47" s="55"/>
      <c r="E47" s="55"/>
      <c r="F47" s="56"/>
    </row>
    <row r="48" spans="1:6" ht="45">
      <c r="A48" s="57"/>
      <c r="B48" s="58"/>
      <c r="C48" s="58"/>
      <c r="D48" s="58"/>
      <c r="E48" s="58"/>
      <c r="F48" s="59"/>
    </row>
    <row r="49" spans="1:6" ht="44.25">
      <c r="A49" s="56"/>
      <c r="B49" s="2"/>
      <c r="C49" s="2"/>
      <c r="D49" s="2"/>
      <c r="E49" s="2"/>
      <c r="F49" s="60"/>
    </row>
    <row r="50" spans="1:6" ht="44.25">
      <c r="A50" s="61"/>
      <c r="B50" s="2"/>
      <c r="C50" s="2"/>
      <c r="D50" s="2"/>
      <c r="E50" s="2"/>
      <c r="F50" s="60"/>
    </row>
    <row r="51" spans="1:5" ht="20.25">
      <c r="A51" s="62"/>
      <c r="B51" s="63"/>
      <c r="C51" s="63"/>
      <c r="D51" s="63"/>
      <c r="E51" s="63"/>
    </row>
    <row r="52" spans="1:5" ht="20.25">
      <c r="A52" s="62" t="s">
        <v>49</v>
      </c>
      <c r="B52" s="64"/>
      <c r="C52" s="64"/>
      <c r="D52" s="64"/>
      <c r="E52" s="64"/>
    </row>
    <row r="53" spans="1:5" ht="20.25">
      <c r="A53" s="62" t="s">
        <v>49</v>
      </c>
      <c r="B53" s="63"/>
      <c r="C53" s="63"/>
      <c r="D53" s="63"/>
      <c r="E53" s="63"/>
    </row>
    <row r="55" ht="15">
      <c r="A55" s="66" t="s">
        <v>49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Lori.Parker</dc:creator>
  <cp:keywords/>
  <dc:description/>
  <cp:lastModifiedBy>Lori.Parker</cp:lastModifiedBy>
  <cp:lastPrinted>2013-10-22T16:53:56Z</cp:lastPrinted>
  <dcterms:created xsi:type="dcterms:W3CDTF">2013-09-10T15:33:57Z</dcterms:created>
  <dcterms:modified xsi:type="dcterms:W3CDTF">2013-10-30T18:38:03Z</dcterms:modified>
  <cp:category/>
  <cp:version/>
  <cp:contentType/>
  <cp:contentStatus/>
</cp:coreProperties>
</file>