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TOTAL PSE" sheetId="1" r:id="rId1"/>
    <sheet name="TOTAL FORMULA PSE" sheetId="2" r:id="rId2"/>
    <sheet name="LUMCON" sheetId="3" r:id="rId3"/>
    <sheet name="BOR" sheetId="4" r:id="rId4"/>
    <sheet name="TOTAL ULS SYSTEM" sheetId="5" r:id="rId5"/>
    <sheet name="LATECH" sheetId="6" r:id="rId6"/>
    <sheet name="ULL" sheetId="7" r:id="rId7"/>
    <sheet name="ULM" sheetId="8" r:id="rId8"/>
    <sheet name="SLU" sheetId="9" r:id="rId9"/>
    <sheet name="GRAM" sheetId="10" r:id="rId10"/>
    <sheet name="NICH" sheetId="11" r:id="rId11"/>
    <sheet name="MCN" sheetId="12" r:id="rId12"/>
    <sheet name="NSU" sheetId="13" r:id="rId13"/>
    <sheet name="ULSBOS" sheetId="14" r:id="rId14"/>
    <sheet name="TOTAL LSU SYSTEM" sheetId="15" r:id="rId15"/>
    <sheet name="LSUBR" sheetId="16" r:id="rId16"/>
    <sheet name="LSUA" sheetId="17" r:id="rId17"/>
    <sheet name="LSUE" sheetId="18" r:id="rId18"/>
    <sheet name="LSUS" sheetId="19" r:id="rId19"/>
    <sheet name="UNO" sheetId="20" r:id="rId20"/>
    <sheet name="LSUHSC S" sheetId="21" r:id="rId21"/>
    <sheet name="EA CONWAY" sheetId="22" r:id="rId22"/>
    <sheet name="LSU AG" sheetId="23" r:id="rId23"/>
    <sheet name="PENNINGTON" sheetId="24" r:id="rId24"/>
    <sheet name="LSU LAW" sheetId="25" r:id="rId25"/>
    <sheet name="LSUHSC NO" sheetId="26" r:id="rId26"/>
    <sheet name="LSUBOS" sheetId="27" r:id="rId27"/>
    <sheet name="TOTAL SU SYSTEM" sheetId="28" r:id="rId28"/>
    <sheet name="SUAG" sheetId="29" r:id="rId29"/>
    <sheet name="SUBR" sheetId="30" r:id="rId30"/>
    <sheet name="SULAW" sheetId="31" r:id="rId31"/>
    <sheet name="SUNO" sheetId="32" r:id="rId32"/>
    <sheet name="SUSBO" sheetId="33" r:id="rId33"/>
    <sheet name="SUBOS" sheetId="34" r:id="rId34"/>
    <sheet name="TOTAL LCTCS" sheetId="35" r:id="rId35"/>
    <sheet name="LTC" sheetId="36" r:id="rId36"/>
    <sheet name="BRCC" sheetId="37" r:id="rId37"/>
    <sheet name="BPCC" sheetId="38" r:id="rId38"/>
    <sheet name="RPCC" sheetId="39" r:id="rId39"/>
    <sheet name="SLCC" sheetId="40" r:id="rId40"/>
    <sheet name="LDCC" sheetId="41" r:id="rId41"/>
    <sheet name="NUNEZ" sheetId="42" r:id="rId42"/>
    <sheet name="DELGADO" sheetId="43" r:id="rId43"/>
    <sheet name="FLETCHER" sheetId="44" r:id="rId44"/>
    <sheet name="SOWELA" sheetId="45" r:id="rId45"/>
    <sheet name="LCTCS" sheetId="46" r:id="rId46"/>
  </sheets>
  <definedNames>
    <definedName name="_xlnm.Print_Area" localSheetId="0">'TOTAL PSE'!$A$1:$L$37</definedName>
    <definedName name="_xlnm.Print_Area">'TOTAL ULS SYSTEM'!$A$1:$I$35</definedName>
  </definedNames>
  <calcPr fullCalcOnLoad="1"/>
</workbook>
</file>

<file path=xl/sharedStrings.xml><?xml version="1.0" encoding="utf-8"?>
<sst xmlns="http://schemas.openxmlformats.org/spreadsheetml/2006/main" count="2249" uniqueCount="97">
  <si>
    <t xml:space="preserve"> </t>
  </si>
  <si>
    <t>%</t>
  </si>
  <si>
    <t>2004-05</t>
  </si>
  <si>
    <t>Board of Regents</t>
  </si>
  <si>
    <t>Institution:</t>
  </si>
  <si>
    <t>Actual</t>
  </si>
  <si>
    <t>Budgeted</t>
  </si>
  <si>
    <t>Change</t>
  </si>
  <si>
    <t>Over/(Under)</t>
  </si>
  <si>
    <t>2004-05*</t>
  </si>
  <si>
    <t>2005-06</t>
  </si>
  <si>
    <t>TOTAL PSE</t>
  </si>
  <si>
    <t>TOTAL FORMULA PSE</t>
  </si>
  <si>
    <t>Form BOR-2</t>
  </si>
  <si>
    <t>Financing Other Than State  Funds Appropriations</t>
  </si>
  <si>
    <t>Source:</t>
  </si>
  <si>
    <t>Interagency Transfers:</t>
  </si>
  <si>
    <t xml:space="preserve">  Medicaid</t>
  </si>
  <si>
    <t xml:space="preserve">  Uncompensated Care</t>
  </si>
  <si>
    <t xml:space="preserve">  Hospital Contracts (List)</t>
  </si>
  <si>
    <t xml:space="preserve">  Lab School</t>
  </si>
  <si>
    <t xml:space="preserve">  Other Total (List)</t>
  </si>
  <si>
    <t>Total Interagency Transfers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</si>
  <si>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</si>
  <si>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</si>
  <si>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</si>
  <si>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</si>
  <si>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</si>
  <si>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</si>
  <si>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Other Total (List)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</si>
  <si>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</si>
  <si>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</si>
  <si>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</si>
  <si>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</si>
  <si>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</si>
  <si>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</si>
  <si>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</si>
  <si>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</si>
  <si>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</si>
  <si>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</si>
  <si>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</si>
  <si>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</si>
  <si>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</si>
  <si>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(List)</t>
  </si>
  <si>
    <t>Total Federal Funds</t>
  </si>
  <si>
    <t>Total Revenues Other Than State Funds Appropriations</t>
  </si>
  <si>
    <r>
      <t>NOTE:</t>
    </r>
    <r>
      <rPr>
        <sz val="36"/>
        <rFont val="Arial"/>
        <family val="2"/>
      </rPr>
      <t xml:space="preserve"> For those funds reported as "Other Total", list the items and amounts which comprise that total.</t>
    </r>
  </si>
  <si>
    <t>Use continuation sheet if necessary.</t>
  </si>
  <si>
    <t>ACTUAL</t>
  </si>
  <si>
    <t>BUDGETED</t>
  </si>
  <si>
    <t>OVER /UNDER</t>
  </si>
  <si>
    <t>McNeese</t>
  </si>
  <si>
    <r>
      <t>NOTE:</t>
    </r>
    <r>
      <rPr>
        <sz val="16"/>
        <rFont val="Arial"/>
        <family val="2"/>
      </rPr>
      <t xml:space="preserve"> For those funds reported as "Other Total", list the items and amounts which comprise that total.</t>
    </r>
  </si>
  <si>
    <t>Board of Regents combined with hsc s</t>
  </si>
  <si>
    <t>ULS SYSTEM total</t>
  </si>
  <si>
    <t>LA TECH</t>
  </si>
  <si>
    <t>ULL</t>
  </si>
  <si>
    <t>ULM</t>
  </si>
  <si>
    <t>SLU</t>
  </si>
  <si>
    <t>GRAMBLING</t>
  </si>
  <si>
    <t>NICHOLLS</t>
  </si>
  <si>
    <t>NSU</t>
  </si>
  <si>
    <t>ULS BOS</t>
  </si>
  <si>
    <t>LSU SYSTEM TOTAL</t>
  </si>
  <si>
    <t>LSU BR</t>
  </si>
  <si>
    <t>LSU A</t>
  </si>
  <si>
    <t>LSU E</t>
  </si>
  <si>
    <t>LSU S</t>
  </si>
  <si>
    <t>UNO</t>
  </si>
  <si>
    <t>LSUHSC S</t>
  </si>
  <si>
    <t>LSU AG</t>
  </si>
  <si>
    <t>PENNINGTON</t>
  </si>
  <si>
    <t>LSU LAW</t>
  </si>
  <si>
    <t>LSUHSC NO</t>
  </si>
  <si>
    <t>LSU BOS</t>
  </si>
  <si>
    <t>SU SYSTEM TOTAL</t>
  </si>
  <si>
    <t>SU AG</t>
  </si>
  <si>
    <t>SUBR</t>
  </si>
  <si>
    <t>SU LAW</t>
  </si>
  <si>
    <t>SUNO</t>
  </si>
  <si>
    <t>SUSBO</t>
  </si>
  <si>
    <t>SOUTHERN bos</t>
  </si>
  <si>
    <t>LCTC SYSTEM TOTAL</t>
  </si>
  <si>
    <t>LTC</t>
  </si>
  <si>
    <t>BRCC</t>
  </si>
  <si>
    <t>BPCC</t>
  </si>
  <si>
    <t>RPCC</t>
  </si>
  <si>
    <t>SLCC</t>
  </si>
  <si>
    <t>LDCC</t>
  </si>
  <si>
    <t>NUNEZ</t>
  </si>
  <si>
    <t>DELGADO</t>
  </si>
  <si>
    <t>FLETCHER</t>
  </si>
  <si>
    <t>SOWELA</t>
  </si>
  <si>
    <t>LCTCS</t>
  </si>
  <si>
    <t>Lumcon</t>
  </si>
  <si>
    <t>Bor</t>
  </si>
  <si>
    <t>Includes EA Conway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</si>
</sst>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4.2"/>
      <color indexed="12"/>
      <name val="Arial"/>
      <family val="0"/>
    </font>
    <font>
      <u val="single"/>
      <sz val="4.2"/>
      <color indexed="36"/>
      <name val="Arial"/>
      <family val="0"/>
    </font>
    <font>
      <sz val="28"/>
      <color indexed="10"/>
      <name val="Arial"/>
      <family val="2"/>
    </font>
    <font>
      <sz val="3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 style="thick"/>
      <top style="thin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ck"/>
      <top style="thin">
        <color indexed="8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/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/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 applyProtection="1">
      <alignment/>
      <protection locked="0"/>
    </xf>
    <xf numFmtId="3" fontId="11" fillId="0" borderId="13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6" fillId="0" borderId="17" xfId="0" applyNumberFormat="1" applyFont="1" applyBorder="1" applyAlignment="1" applyProtection="1">
      <alignment/>
      <protection locked="0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10" fontId="5" fillId="0" borderId="12" xfId="0" applyNumberFormat="1" applyFont="1" applyBorder="1" applyAlignment="1">
      <alignment/>
    </xf>
    <xf numFmtId="10" fontId="9" fillId="0" borderId="14" xfId="0" applyNumberFormat="1" applyFont="1" applyBorder="1" applyAlignment="1">
      <alignment horizontal="center"/>
    </xf>
    <xf numFmtId="10" fontId="9" fillId="0" borderId="15" xfId="0" applyNumberFormat="1" applyFont="1" applyBorder="1" applyAlignment="1">
      <alignment horizontal="center"/>
    </xf>
    <xf numFmtId="10" fontId="6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6" fillId="0" borderId="15" xfId="0" applyNumberFormat="1" applyFont="1" applyBorder="1" applyAlignment="1" applyProtection="1">
      <alignment/>
      <protection locked="0"/>
    </xf>
    <xf numFmtId="10" fontId="6" fillId="0" borderId="17" xfId="0" applyNumberFormat="1" applyFont="1" applyBorder="1" applyAlignment="1" applyProtection="1">
      <alignment/>
      <protection locked="0"/>
    </xf>
    <xf numFmtId="10" fontId="6" fillId="0" borderId="13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>
      <alignment/>
    </xf>
    <xf numFmtId="3" fontId="6" fillId="0" borderId="15" xfId="0" applyNumberFormat="1" applyFont="1" applyBorder="1" applyAlignment="1" applyProtection="1">
      <alignment/>
      <protection locked="0"/>
    </xf>
    <xf numFmtId="3" fontId="9" fillId="0" borderId="14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8" xfId="0" applyNumberFormat="1" applyFont="1" applyBorder="1" applyAlignment="1" applyProtection="1">
      <alignment/>
      <protection locked="0"/>
    </xf>
    <xf numFmtId="10" fontId="6" fillId="0" borderId="19" xfId="0" applyNumberFormat="1" applyFont="1" applyBorder="1" applyAlignment="1" applyProtection="1">
      <alignment/>
      <protection locked="0"/>
    </xf>
    <xf numFmtId="0" fontId="9" fillId="0" borderId="20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Fill="1" applyBorder="1" applyAlignment="1">
      <alignment/>
    </xf>
    <xf numFmtId="0" fontId="10" fillId="0" borderId="23" xfId="0" applyNumberFormat="1" applyFont="1" applyBorder="1" applyAlignment="1">
      <alignment/>
    </xf>
    <xf numFmtId="0" fontId="9" fillId="0" borderId="21" xfId="0" applyNumberFormat="1" applyFont="1" applyFill="1" applyBorder="1" applyAlignment="1">
      <alignment/>
    </xf>
    <xf numFmtId="0" fontId="9" fillId="0" borderId="21" xfId="0" applyNumberFormat="1" applyFont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0" fontId="9" fillId="0" borderId="23" xfId="0" applyNumberFormat="1" applyFont="1" applyFill="1" applyBorder="1" applyAlignment="1">
      <alignment/>
    </xf>
    <xf numFmtId="0" fontId="10" fillId="0" borderId="21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3" fontId="6" fillId="0" borderId="27" xfId="0" applyNumberFormat="1" applyFont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/>
      <protection locked="0"/>
    </xf>
    <xf numFmtId="10" fontId="0" fillId="0" borderId="31" xfId="0" applyNumberFormat="1" applyFont="1" applyBorder="1" applyAlignment="1">
      <alignment/>
    </xf>
    <xf numFmtId="3" fontId="6" fillId="0" borderId="32" xfId="0" applyNumberFormat="1" applyFont="1" applyBorder="1" applyAlignment="1" applyProtection="1">
      <alignment/>
      <protection locked="0"/>
    </xf>
    <xf numFmtId="10" fontId="6" fillId="0" borderId="33" xfId="0" applyNumberFormat="1" applyFont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/>
      <protection locked="0"/>
    </xf>
    <xf numFmtId="10" fontId="6" fillId="0" borderId="35" xfId="0" applyNumberFormat="1" applyFont="1" applyBorder="1" applyAlignment="1" applyProtection="1">
      <alignment/>
      <protection locked="0"/>
    </xf>
    <xf numFmtId="10" fontId="6" fillId="0" borderId="18" xfId="0" applyNumberFormat="1" applyFont="1" applyBorder="1" applyAlignment="1" applyProtection="1">
      <alignment/>
      <protection locked="0"/>
    </xf>
    <xf numFmtId="10" fontId="6" fillId="0" borderId="36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0" borderId="38" xfId="0" applyNumberFormat="1" applyFont="1" applyBorder="1" applyAlignment="1" applyProtection="1">
      <alignment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20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/>
    </xf>
    <xf numFmtId="0" fontId="10" fillId="0" borderId="19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164" fontId="10" fillId="0" borderId="22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0" fillId="0" borderId="24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6" fillId="0" borderId="44" xfId="0" applyNumberFormat="1" applyFont="1" applyBorder="1" applyAlignment="1" applyProtection="1">
      <alignment/>
      <protection locked="0"/>
    </xf>
    <xf numFmtId="3" fontId="6" fillId="0" borderId="45" xfId="0" applyNumberFormat="1" applyFont="1" applyBorder="1" applyAlignment="1" applyProtection="1">
      <alignment/>
      <protection locked="0"/>
    </xf>
    <xf numFmtId="10" fontId="6" fillId="0" borderId="45" xfId="0" applyNumberFormat="1" applyFont="1" applyBorder="1" applyAlignment="1" applyProtection="1">
      <alignment/>
      <protection locked="0"/>
    </xf>
    <xf numFmtId="0" fontId="10" fillId="0" borderId="46" xfId="0" applyNumberFormat="1" applyFont="1" applyBorder="1" applyAlignment="1" applyProtection="1">
      <alignment/>
      <protection locked="0"/>
    </xf>
    <xf numFmtId="10" fontId="6" fillId="0" borderId="0" xfId="0" applyNumberFormat="1" applyFont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9" fillId="0" borderId="40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14" fillId="0" borderId="20" xfId="0" applyNumberFormat="1" applyFont="1" applyBorder="1" applyAlignment="1">
      <alignment horizontal="left"/>
    </xf>
    <xf numFmtId="0" fontId="14" fillId="0" borderId="20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/>
    </xf>
    <xf numFmtId="0" fontId="14" fillId="0" borderId="21" xfId="0" applyNumberFormat="1" applyFont="1" applyBorder="1" applyAlignment="1">
      <alignment horizontal="center"/>
    </xf>
    <xf numFmtId="0" fontId="14" fillId="0" borderId="33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1" fontId="13" fillId="0" borderId="19" xfId="0" applyNumberFormat="1" applyFont="1" applyBorder="1" applyAlignment="1">
      <alignment/>
    </xf>
    <xf numFmtId="0" fontId="13" fillId="0" borderId="2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/>
    </xf>
    <xf numFmtId="0" fontId="14" fillId="0" borderId="21" xfId="0" applyNumberFormat="1" applyFont="1" applyFill="1" applyBorder="1" applyAlignment="1">
      <alignment/>
    </xf>
    <xf numFmtId="3" fontId="13" fillId="0" borderId="2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164" fontId="13" fillId="0" borderId="33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NumberFormat="1" applyFont="1" applyFill="1" applyBorder="1" applyAlignment="1">
      <alignment/>
    </xf>
    <xf numFmtId="3" fontId="13" fillId="0" borderId="19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0" fontId="14" fillId="0" borderId="23" xfId="0" applyNumberFormat="1" applyFont="1" applyFill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0" fontId="13" fillId="0" borderId="21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0" fontId="14" fillId="0" borderId="22" xfId="0" applyNumberFormat="1" applyFont="1" applyBorder="1" applyAlignment="1">
      <alignment/>
    </xf>
    <xf numFmtId="0" fontId="14" fillId="0" borderId="26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3" fillId="0" borderId="0" xfId="0" applyNumberFormat="1" applyFont="1" applyAlignment="1">
      <alignment horizontal="left"/>
    </xf>
    <xf numFmtId="164" fontId="10" fillId="33" borderId="22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6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/>
    </xf>
    <xf numFmtId="3" fontId="11" fillId="0" borderId="15" xfId="0" applyNumberFormat="1" applyFont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>
      <alignment/>
    </xf>
    <xf numFmtId="3" fontId="6" fillId="0" borderId="27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35" zoomScaleNormal="35" zoomScalePageLayoutView="0" workbookViewId="0" topLeftCell="A1">
      <selection activeCell="C17" sqref="C17"/>
    </sheetView>
  </sheetViews>
  <sheetFormatPr defaultColWidth="9.6640625" defaultRowHeight="15"/>
  <cols>
    <col min="1" max="1" width="135.10546875" style="1" customWidth="1"/>
    <col min="2" max="2" width="32.10546875" style="1" customWidth="1"/>
    <col min="3" max="4" width="33.99609375" style="1" bestFit="1" customWidth="1"/>
    <col min="5" max="5" width="30.77734375" style="1" customWidth="1"/>
    <col min="6" max="6" width="49.4453125" style="31" customWidth="1"/>
    <col min="7" max="7" width="1.66796875" style="1" customWidth="1"/>
    <col min="8" max="16384" width="9.6640625" style="1" customWidth="1"/>
  </cols>
  <sheetData>
    <row r="1" spans="1:12" ht="45">
      <c r="A1" s="9" t="s">
        <v>3</v>
      </c>
      <c r="B1" s="18"/>
      <c r="D1" s="12" t="s">
        <v>4</v>
      </c>
      <c r="E1" s="20" t="s">
        <v>11</v>
      </c>
      <c r="G1" s="71"/>
      <c r="H1" s="71"/>
      <c r="I1" s="71"/>
      <c r="J1" s="71"/>
      <c r="K1" s="71"/>
      <c r="L1" s="71"/>
    </row>
    <row r="2" spans="1:12" ht="45">
      <c r="A2" s="9" t="s">
        <v>13</v>
      </c>
      <c r="B2" s="5"/>
      <c r="C2" s="5"/>
      <c r="D2" s="5"/>
      <c r="E2" s="5"/>
      <c r="F2" s="21"/>
      <c r="G2" s="5"/>
      <c r="H2" s="5"/>
      <c r="I2" s="5"/>
      <c r="J2" s="5"/>
      <c r="K2" s="5"/>
      <c r="L2" s="5"/>
    </row>
    <row r="3" spans="1:12" ht="65.25" customHeight="1" thickBot="1">
      <c r="A3" s="10" t="s">
        <v>14</v>
      </c>
      <c r="B3" s="7"/>
      <c r="C3" s="7"/>
      <c r="D3" s="7"/>
      <c r="E3" s="7"/>
      <c r="F3" s="22"/>
      <c r="G3" s="7"/>
      <c r="H3" s="7"/>
      <c r="I3" s="7"/>
      <c r="J3" s="7"/>
      <c r="K3" s="7"/>
      <c r="L3" s="7"/>
    </row>
    <row r="4" spans="1:10" ht="51" customHeight="1" thickTop="1">
      <c r="A4" s="37" t="s">
        <v>15</v>
      </c>
      <c r="B4" s="13" t="s">
        <v>5</v>
      </c>
      <c r="C4" s="33" t="s">
        <v>6</v>
      </c>
      <c r="D4" s="33" t="s">
        <v>6</v>
      </c>
      <c r="E4" s="14" t="s">
        <v>8</v>
      </c>
      <c r="F4" s="23" t="s">
        <v>1</v>
      </c>
      <c r="G4" s="4"/>
      <c r="J4" s="2"/>
    </row>
    <row r="5" spans="1:10" ht="35.25">
      <c r="A5" s="38"/>
      <c r="B5" s="15" t="s">
        <v>2</v>
      </c>
      <c r="C5" s="15" t="s">
        <v>9</v>
      </c>
      <c r="D5" s="15" t="s">
        <v>10</v>
      </c>
      <c r="E5" s="15" t="s">
        <v>2</v>
      </c>
      <c r="F5" s="24" t="s">
        <v>7</v>
      </c>
      <c r="G5" s="4"/>
      <c r="J5" s="2"/>
    </row>
    <row r="6" spans="1:10" ht="35.25">
      <c r="A6" s="39" t="s">
        <v>16</v>
      </c>
      <c r="B6" s="8"/>
      <c r="C6" s="8"/>
      <c r="D6" s="8"/>
      <c r="E6" s="72"/>
      <c r="F6" s="25"/>
      <c r="G6" s="4"/>
      <c r="J6" s="2"/>
    </row>
    <row r="7" spans="1:10" ht="34.5">
      <c r="A7" s="38" t="s">
        <v>17</v>
      </c>
      <c r="B7" s="32">
        <f>LUMCON!B7+BOR!B7+'TOTAL ULS SYSTEM'!B7+'TOTAL LSU SYSTEM'!B7+'TOTAL SU SYSTEM'!B7+'TOTAL LCTCS'!B7</f>
        <v>65406093</v>
      </c>
      <c r="C7" s="32">
        <f>LUMCON!C7+BOR!C7+'TOTAL ULS SYSTEM'!C7+'TOTAL LSU SYSTEM'!C7+'TOTAL SU SYSTEM'!C7+'TOTAL LCTCS'!C7</f>
        <v>109799164</v>
      </c>
      <c r="D7" s="32">
        <f>LUMCON!D7+BOR!D7+'TOTAL ULS SYSTEM'!D7+'TOTAL LSU SYSTEM'!D7+'TOTAL SU SYSTEM'!D7+'TOTAL LCTCS'!D7</f>
        <v>106432541</v>
      </c>
      <c r="E7" s="16">
        <f>LUMCON!E7+BOR!E7+'TOTAL ULS SYSTEM'!E7+'TOTAL LSU SYSTEM'!E7+'TOTAL SU SYSTEM'!E7+'TOTAL LCTCS'!E7</f>
        <v>-3366623</v>
      </c>
      <c r="F7" s="61"/>
      <c r="G7" s="4"/>
      <c r="J7" s="2"/>
    </row>
    <row r="8" spans="1:10" ht="34.5">
      <c r="A8" s="40" t="s">
        <v>18</v>
      </c>
      <c r="B8" s="32">
        <f>LUMCON!B8+BOR!B8+'TOTAL ULS SYSTEM'!B8+'TOTAL LSU SYSTEM'!B8+'TOTAL SU SYSTEM'!B8+'TOTAL LCTCS'!B8</f>
        <v>179454471</v>
      </c>
      <c r="C8" s="32">
        <f>LUMCON!C8+BOR!C8+'TOTAL ULS SYSTEM'!C8+'TOTAL LSU SYSTEM'!C8+'TOTAL SU SYSTEM'!C8+'TOTAL LCTCS'!C8</f>
        <v>170556097</v>
      </c>
      <c r="D8" s="32">
        <f>LUMCON!D8+BOR!D8+'TOTAL ULS SYSTEM'!D8+'TOTAL LSU SYSTEM'!D8+'TOTAL SU SYSTEM'!D8+'TOTAL LCTCS'!D8</f>
        <v>159635878</v>
      </c>
      <c r="E8" s="16">
        <f>LUMCON!E8+BOR!E8+'TOTAL ULS SYSTEM'!E8+'TOTAL LSU SYSTEM'!E8+'TOTAL SU SYSTEM'!E8+'TOTAL LCTCS'!E8</f>
        <v>-10920219</v>
      </c>
      <c r="F8" s="27">
        <f>E8/C8</f>
        <v>-0.06402713941091183</v>
      </c>
      <c r="G8" s="4"/>
      <c r="J8" s="2"/>
    </row>
    <row r="9" spans="1:10" ht="34.5">
      <c r="A9" s="41" t="s">
        <v>19</v>
      </c>
      <c r="B9" s="32">
        <f>LUMCON!B9+BOR!B9+'TOTAL ULS SYSTEM'!B9+'TOTAL LSU SYSTEM'!B9+'TOTAL SU SYSTEM'!B9+'TOTAL LCTCS'!B9</f>
        <v>41658925</v>
      </c>
      <c r="C9" s="32">
        <f>LUMCON!C9+BOR!C9+'TOTAL ULS SYSTEM'!C9+'TOTAL LSU SYSTEM'!C9+'TOTAL SU SYSTEM'!C9+'TOTAL LCTCS'!C9</f>
        <v>41678862</v>
      </c>
      <c r="D9" s="32">
        <f>LUMCON!D9+BOR!D9+'TOTAL ULS SYSTEM'!D9+'TOTAL LSU SYSTEM'!D9+'TOTAL SU SYSTEM'!D9+'TOTAL LCTCS'!D9</f>
        <v>41678862</v>
      </c>
      <c r="E9" s="32">
        <f>LUMCON!E9+BOR!E9+'TOTAL ULS SYSTEM'!E9+'TOTAL LSU SYSTEM'!E9+'TOTAL SU SYSTEM'!E9+'TOTAL LCTCS'!E9</f>
        <v>0</v>
      </c>
      <c r="F9" s="27">
        <f aca="true" t="shared" si="0" ref="F9:F30">E9/C9</f>
        <v>0</v>
      </c>
      <c r="G9" s="4"/>
      <c r="J9" s="2"/>
    </row>
    <row r="10" spans="1:10" ht="34.5">
      <c r="A10" s="42" t="s">
        <v>20</v>
      </c>
      <c r="B10" s="32">
        <f>LUMCON!B10+BOR!B10+'TOTAL ULS SYSTEM'!B10+'TOTAL LSU SYSTEM'!B10+'TOTAL SU SYSTEM'!B10+'TOTAL LCTCS'!B10</f>
        <v>3578579</v>
      </c>
      <c r="C10" s="32">
        <f>LUMCON!C10+BOR!C10+'TOTAL ULS SYSTEM'!C10+'TOTAL LSU SYSTEM'!C10+'TOTAL SU SYSTEM'!C10+'TOTAL LCTCS'!C10</f>
        <v>5325050</v>
      </c>
      <c r="D10" s="32">
        <f>LUMCON!D10+BOR!D10+'TOTAL ULS SYSTEM'!D10+'TOTAL LSU SYSTEM'!D10+'TOTAL SU SYSTEM'!D10+'TOTAL LCTCS'!D10</f>
        <v>5501448</v>
      </c>
      <c r="E10" s="32">
        <f>LUMCON!E10+BOR!E10+'TOTAL ULS SYSTEM'!E10+'TOTAL LSU SYSTEM'!E10+'TOTAL SU SYSTEM'!E10+'TOTAL LCTCS'!E10</f>
        <v>176398</v>
      </c>
      <c r="F10" s="27">
        <f t="shared" si="0"/>
        <v>0.03312607393357809</v>
      </c>
      <c r="G10" s="4"/>
      <c r="J10" s="2"/>
    </row>
    <row r="11" spans="1:10" ht="34.5">
      <c r="A11" s="42" t="s">
        <v>21</v>
      </c>
      <c r="B11" s="32">
        <f>LUMCON!B11+BOR!B11+'TOTAL ULS SYSTEM'!B11+'TOTAL LSU SYSTEM'!B11+'TOTAL SU SYSTEM'!B11+'TOTAL LCTCS'!B11</f>
        <v>10429353</v>
      </c>
      <c r="C11" s="32">
        <f>LUMCON!C11+BOR!C11+'TOTAL ULS SYSTEM'!C11+'TOTAL LSU SYSTEM'!C11+'TOTAL SU SYSTEM'!C11+'TOTAL LCTCS'!C11</f>
        <v>21177018</v>
      </c>
      <c r="D11" s="32">
        <f>LUMCON!D11+BOR!D11+'TOTAL ULS SYSTEM'!D11+'TOTAL LSU SYSTEM'!D11+'TOTAL SU SYSTEM'!D11+'TOTAL LCTCS'!D11</f>
        <v>17001628</v>
      </c>
      <c r="E11" s="32">
        <f>LUMCON!E11+BOR!E11+'TOTAL ULS SYSTEM'!E11+'TOTAL LSU SYSTEM'!E11+'TOTAL SU SYSTEM'!E11+'TOTAL LCTCS'!E11</f>
        <v>-4175390</v>
      </c>
      <c r="F11" s="27">
        <f t="shared" si="0"/>
        <v>-0.1971660977008189</v>
      </c>
      <c r="G11" s="4"/>
      <c r="J11" s="2"/>
    </row>
    <row r="12" spans="1:10" ht="35.25">
      <c r="A12" s="43" t="s">
        <v>22</v>
      </c>
      <c r="B12" s="32">
        <f>LUMCON!B12+BOR!B12+'TOTAL ULS SYSTEM'!B12+'TOTAL LSU SYSTEM'!B12+'TOTAL SU SYSTEM'!B12+'TOTAL LCTCS'!B12</f>
        <v>300527421</v>
      </c>
      <c r="C12" s="32">
        <f>LUMCON!C12+BOR!C12+'TOTAL ULS SYSTEM'!C12+'TOTAL LSU SYSTEM'!C12+'TOTAL SU SYSTEM'!C12+'TOTAL LCTCS'!C12</f>
        <v>348536191</v>
      </c>
      <c r="D12" s="32">
        <f>LUMCON!D12+BOR!D12+'TOTAL ULS SYSTEM'!D12+'TOTAL LSU SYSTEM'!D12+'TOTAL SU SYSTEM'!D12+'TOTAL LCTCS'!D12</f>
        <v>330250357</v>
      </c>
      <c r="E12" s="32">
        <f>LUMCON!E12+BOR!E12+'TOTAL ULS SYSTEM'!E12+'TOTAL LSU SYSTEM'!E12+'TOTAL SU SYSTEM'!E12+'TOTAL LCTCS'!E12</f>
        <v>-18285834</v>
      </c>
      <c r="F12" s="27">
        <f t="shared" si="0"/>
        <v>-0.05246466356201156</v>
      </c>
      <c r="G12" s="4"/>
      <c r="J12" s="2"/>
    </row>
    <row r="13" spans="1:10" ht="35.25">
      <c r="A13" s="39" t="s">
        <v>23</v>
      </c>
      <c r="B13" s="68"/>
      <c r="C13" s="58"/>
      <c r="D13" s="58"/>
      <c r="E13" s="69"/>
      <c r="F13" s="36"/>
      <c r="G13" s="4"/>
      <c r="J13" s="2"/>
    </row>
    <row r="14" spans="1:10" ht="35.25">
      <c r="A14" s="44" t="s">
        <v>24</v>
      </c>
      <c r="B14" s="57"/>
      <c r="C14" s="59"/>
      <c r="D14" s="59"/>
      <c r="E14" s="70"/>
      <c r="F14" s="63"/>
      <c r="G14" s="4"/>
      <c r="J14" s="2"/>
    </row>
    <row r="15" spans="1:10" ht="34.5">
      <c r="A15" s="38" t="s">
        <v>25</v>
      </c>
      <c r="B15" s="179">
        <f>LUMCON!B15+BOR!B15+'TOTAL ULS SYSTEM'!B15+'TOTAL LSU SYSTEM'!B15+'TOTAL SU SYSTEM'!B15+'TOTAL LCTCS'!B15</f>
        <v>395074562</v>
      </c>
      <c r="C15" s="180">
        <f>LUMCON!C15+BOR!C15+'TOTAL ULS SYSTEM'!C15+'TOTAL LSU SYSTEM'!C15+'TOTAL SU SYSTEM'!C15+'TOTAL LCTCS'!C15</f>
        <v>429116961</v>
      </c>
      <c r="D15" s="180">
        <f>LUMCON!D15+BOR!D15+'TOTAL ULS SYSTEM'!D15+'TOTAL LSU SYSTEM'!D15+'TOTAL SU SYSTEM'!D15+'TOTAL LCTCS'!D15</f>
        <v>459829502</v>
      </c>
      <c r="E15" s="181">
        <f>LUMCON!E15+BOR!E15+'TOTAL ULS SYSTEM'!E15+'TOTAL LSU SYSTEM'!E15+'TOTAL SU SYSTEM'!E15+'TOTAL LCTCS'!E15</f>
        <v>30712541</v>
      </c>
      <c r="F15" s="63">
        <f t="shared" si="0"/>
        <v>0.0715714916707755</v>
      </c>
      <c r="G15" s="4"/>
      <c r="J15" s="2"/>
    </row>
    <row r="16" spans="1:10" ht="34.5">
      <c r="A16" s="38" t="s">
        <v>26</v>
      </c>
      <c r="B16" s="179">
        <f>LUMCON!B16+BOR!B16+'TOTAL ULS SYSTEM'!B16+'TOTAL LSU SYSTEM'!B16+'TOTAL SU SYSTEM'!B16+'TOTAL LCTCS'!B16</f>
        <v>59923738</v>
      </c>
      <c r="C16" s="180">
        <f>LUMCON!C16+BOR!C16+'TOTAL ULS SYSTEM'!C16+'TOTAL LSU SYSTEM'!C16+'TOTAL SU SYSTEM'!C16+'TOTAL LCTCS'!C16</f>
        <v>63496189</v>
      </c>
      <c r="D16" s="180">
        <f>LUMCON!D16+BOR!D16+'TOTAL ULS SYSTEM'!D16+'TOTAL LSU SYSTEM'!D16+'TOTAL SU SYSTEM'!D16+'TOTAL LCTCS'!D16</f>
        <v>73899113</v>
      </c>
      <c r="E16" s="181">
        <f>LUMCON!E16+BOR!E16+'TOTAL ULS SYSTEM'!E16+'TOTAL LSU SYSTEM'!E16+'TOTAL SU SYSTEM'!E16+'TOTAL LCTCS'!E16</f>
        <v>10402924</v>
      </c>
      <c r="F16" s="63">
        <f t="shared" si="0"/>
        <v>0.16383540750768522</v>
      </c>
      <c r="G16" s="4"/>
      <c r="J16" s="2"/>
    </row>
    <row r="17" spans="1:10" ht="34.5">
      <c r="A17" s="45" t="s">
        <v>27</v>
      </c>
      <c r="B17" s="179">
        <f>LUMCON!B17+BOR!B17+'TOTAL ULS SYSTEM'!B17+'TOTAL LSU SYSTEM'!B17+'TOTAL SU SYSTEM'!B17+'TOTAL LCTCS'!B17</f>
        <v>42555576</v>
      </c>
      <c r="C17" s="180">
        <f>LUMCON!C17+BOR!C17+'TOTAL ULS SYSTEM'!C17+'TOTAL LSU SYSTEM'!C17+'TOTAL SU SYSTEM'!C17+'TOTAL LCTCS'!C17</f>
        <v>44846606</v>
      </c>
      <c r="D17" s="180">
        <f>LUMCON!D17+BOR!D17+'TOTAL ULS SYSTEM'!D17+'TOTAL LSU SYSTEM'!D17+'TOTAL SU SYSTEM'!D17+'TOTAL LCTCS'!D17</f>
        <v>48463839</v>
      </c>
      <c r="E17" s="181">
        <f>LUMCON!E17+BOR!E17+'TOTAL ULS SYSTEM'!E17+'TOTAL LSU SYSTEM'!E17+'TOTAL SU SYSTEM'!E17+'TOTAL LCTCS'!E17</f>
        <v>3617233</v>
      </c>
      <c r="F17" s="63">
        <f t="shared" si="0"/>
        <v>0.08065789861556079</v>
      </c>
      <c r="G17" s="4"/>
      <c r="J17" s="2"/>
    </row>
    <row r="18" spans="1:10" ht="34.5">
      <c r="A18" s="45" t="s">
        <v>28</v>
      </c>
      <c r="B18" s="179">
        <f>LUMCON!B18+BOR!B18+'TOTAL ULS SYSTEM'!B18+'TOTAL LSU SYSTEM'!B18+'TOTAL SU SYSTEM'!B18+'TOTAL LCTCS'!B18</f>
        <v>15726338</v>
      </c>
      <c r="C18" s="180">
        <f>LUMCON!C18+BOR!C18+'TOTAL ULS SYSTEM'!C18+'TOTAL LSU SYSTEM'!C18+'TOTAL SU SYSTEM'!C18+'TOTAL LCTCS'!C18</f>
        <v>18272327</v>
      </c>
      <c r="D18" s="180">
        <f>LUMCON!D18+BOR!D18+'TOTAL ULS SYSTEM'!D18+'TOTAL LSU SYSTEM'!D18+'TOTAL SU SYSTEM'!D18+'TOTAL LCTCS'!D18</f>
        <v>21142154</v>
      </c>
      <c r="E18" s="181">
        <f>LUMCON!E18+BOR!E18+'TOTAL ULS SYSTEM'!E18+'TOTAL LSU SYSTEM'!E18+'TOTAL SU SYSTEM'!E18+'TOTAL LCTCS'!E18</f>
        <v>2869827</v>
      </c>
      <c r="F18" s="63">
        <f t="shared" si="0"/>
        <v>0.15705864939917066</v>
      </c>
      <c r="G18" s="4"/>
      <c r="J18" s="2"/>
    </row>
    <row r="19" spans="1:10" ht="34.5">
      <c r="A19" s="38" t="s">
        <v>29</v>
      </c>
      <c r="B19" s="182">
        <f>LUMCON!B19+BOR!B19+'TOTAL ULS SYSTEM'!B19+'TOTAL LSU SYSTEM'!B19+'TOTAL SU SYSTEM'!B19+'TOTAL LCTCS'!B19</f>
        <v>25781646</v>
      </c>
      <c r="C19" s="183">
        <f>LUMCON!C19+BOR!C19+'TOTAL ULS SYSTEM'!C19+'TOTAL LSU SYSTEM'!C19+'TOTAL SU SYSTEM'!C19+'TOTAL LCTCS'!C19</f>
        <v>31024429</v>
      </c>
      <c r="D19" s="183">
        <f>LUMCON!D19+BOR!D19+'TOTAL ULS SYSTEM'!D19+'TOTAL LSU SYSTEM'!D19+'TOTAL SU SYSTEM'!D19+'TOTAL LCTCS'!D19</f>
        <v>39376490</v>
      </c>
      <c r="E19" s="184">
        <f>LUMCON!E19+BOR!E19+'TOTAL ULS SYSTEM'!E19+'TOTAL LSU SYSTEM'!E19+'TOTAL SU SYSTEM'!E19+'TOTAL LCTCS'!E19</f>
        <v>8352061</v>
      </c>
      <c r="F19" s="67">
        <f t="shared" si="0"/>
        <v>0.26920917706495096</v>
      </c>
      <c r="G19" s="4"/>
      <c r="J19" s="2"/>
    </row>
    <row r="20" spans="1:10" ht="35.25">
      <c r="A20" s="39" t="s">
        <v>30</v>
      </c>
      <c r="B20" s="185">
        <f>LUMCON!B20+BOR!B20+'TOTAL ULS SYSTEM'!B20+'TOTAL LSU SYSTEM'!B20+'TOTAL SU SYSTEM'!B20+'TOTAL LCTCS'!B20</f>
        <v>539061860</v>
      </c>
      <c r="C20" s="186">
        <f>LUMCON!C20+BOR!C20+'TOTAL ULS SYSTEM'!C20+'TOTAL LSU SYSTEM'!C20+'TOTAL SU SYSTEM'!C20+'TOTAL LCTCS'!C20</f>
        <v>586756512</v>
      </c>
      <c r="D20" s="186">
        <f>LUMCON!D20+BOR!D20+'TOTAL ULS SYSTEM'!D20+'TOTAL LSU SYSTEM'!D20+'TOTAL SU SYSTEM'!D20+'TOTAL LCTCS'!D20</f>
        <v>642711098</v>
      </c>
      <c r="E20" s="186">
        <f>LUMCON!E20+BOR!E20+'TOTAL ULS SYSTEM'!E20+'TOTAL LSU SYSTEM'!E20+'TOTAL SU SYSTEM'!E20+'TOTAL LCTCS'!E20</f>
        <v>55954586</v>
      </c>
      <c r="F20" s="28">
        <f t="shared" si="0"/>
        <v>0.0953625308891331</v>
      </c>
      <c r="G20" s="4"/>
      <c r="J20" s="2"/>
    </row>
    <row r="21" spans="1:10" ht="34.5">
      <c r="A21" s="46" t="s">
        <v>31</v>
      </c>
      <c r="B21" s="187">
        <f>LUMCON!B21+BOR!B21+'TOTAL ULS SYSTEM'!B21+'TOTAL LSU SYSTEM'!B21+'TOTAL SU SYSTEM'!B21+'TOTAL LCTCS'!B21</f>
        <v>33293596</v>
      </c>
      <c r="C21" s="187">
        <f>LUMCON!C21+BOR!C21+'TOTAL ULS SYSTEM'!C21+'TOTAL LSU SYSTEM'!C21+'TOTAL SU SYSTEM'!C21+'TOTAL LCTCS'!C21</f>
        <v>29584464</v>
      </c>
      <c r="D21" s="187">
        <f>LUMCON!D21+BOR!D21+'TOTAL ULS SYSTEM'!D21+'TOTAL LSU SYSTEM'!D21+'TOTAL SU SYSTEM'!D21+'TOTAL LCTCS'!D21</f>
        <v>31072136</v>
      </c>
      <c r="E21" s="187">
        <f>LUMCON!E21+BOR!E21+'TOTAL ULS SYSTEM'!E21+'TOTAL LSU SYSTEM'!E21+'TOTAL SU SYSTEM'!E21+'TOTAL LCTCS'!E21</f>
        <v>1487672</v>
      </c>
      <c r="F21" s="27">
        <f t="shared" si="0"/>
        <v>0.050285582324560624</v>
      </c>
      <c r="G21" s="4"/>
      <c r="J21" s="2"/>
    </row>
    <row r="22" spans="1:10" ht="34.5">
      <c r="A22" s="45" t="s">
        <v>32</v>
      </c>
      <c r="B22" s="187">
        <f>LUMCON!B22+BOR!B22+'TOTAL ULS SYSTEM'!B22+'TOTAL LSU SYSTEM'!B22+'TOTAL SU SYSTEM'!B22+'TOTAL LCTCS'!B22</f>
        <v>15320939</v>
      </c>
      <c r="C22" s="187">
        <f>LUMCON!C22+BOR!C22+'TOTAL ULS SYSTEM'!C22+'TOTAL LSU SYSTEM'!C22+'TOTAL SU SYSTEM'!C22+'TOTAL LCTCS'!C22</f>
        <v>13941958</v>
      </c>
      <c r="D22" s="187">
        <f>LUMCON!D22+BOR!D22+'TOTAL ULS SYSTEM'!D22+'TOTAL LSU SYSTEM'!D22+'TOTAL SU SYSTEM'!D22+'TOTAL LCTCS'!D22</f>
        <v>15016111</v>
      </c>
      <c r="E22" s="187">
        <f>LUMCON!E22+BOR!E22+'TOTAL ULS SYSTEM'!E22+'TOTAL LSU SYSTEM'!E22+'TOTAL SU SYSTEM'!E22+'TOTAL LCTCS'!E22</f>
        <v>1074153</v>
      </c>
      <c r="F22" s="27">
        <f t="shared" si="0"/>
        <v>0.07704463031663128</v>
      </c>
      <c r="G22" s="4"/>
      <c r="J22" s="2"/>
    </row>
    <row r="23" spans="1:10" ht="34.5">
      <c r="A23" s="47" t="s">
        <v>33</v>
      </c>
      <c r="B23" s="187">
        <f>LUMCON!B23+BOR!B23+'TOTAL ULS SYSTEM'!B23+'TOTAL LSU SYSTEM'!B23+'TOTAL SU SYSTEM'!B23+'TOTAL LCTCS'!B23</f>
        <v>2527474</v>
      </c>
      <c r="C23" s="187">
        <f>LUMCON!C23+BOR!C23+'TOTAL ULS SYSTEM'!C23+'TOTAL LSU SYSTEM'!C23+'TOTAL SU SYSTEM'!C23+'TOTAL LCTCS'!C23</f>
        <v>2202955</v>
      </c>
      <c r="D23" s="187">
        <f>LUMCON!D23+BOR!D23+'TOTAL ULS SYSTEM'!D23+'TOTAL LSU SYSTEM'!D23+'TOTAL SU SYSTEM'!D23+'TOTAL LCTCS'!D23</f>
        <v>2340000</v>
      </c>
      <c r="E23" s="187">
        <f>LUMCON!E23+BOR!E23+'TOTAL ULS SYSTEM'!E23+'TOTAL LSU SYSTEM'!E23+'TOTAL SU SYSTEM'!E23+'TOTAL LCTCS'!E23</f>
        <v>137045</v>
      </c>
      <c r="F23" s="27">
        <f t="shared" si="0"/>
        <v>0.062209622983674204</v>
      </c>
      <c r="G23" s="4"/>
      <c r="J23" s="2"/>
    </row>
    <row r="24" spans="1:10" ht="34.5">
      <c r="A24" s="41" t="s">
        <v>34</v>
      </c>
      <c r="B24" s="187">
        <f>LUMCON!B24+BOR!B24+'TOTAL ULS SYSTEM'!B24+'TOTAL LSU SYSTEM'!B24+'TOTAL SU SYSTEM'!B24+'TOTAL LCTCS'!B24</f>
        <v>474773</v>
      </c>
      <c r="C24" s="187">
        <f>LUMCON!C24+BOR!C24+'TOTAL ULS SYSTEM'!C24+'TOTAL LSU SYSTEM'!C24+'TOTAL SU SYSTEM'!C24+'TOTAL LCTCS'!C24</f>
        <v>384000</v>
      </c>
      <c r="D24" s="187">
        <f>LUMCON!D24+BOR!D24+'TOTAL ULS SYSTEM'!D24+'TOTAL LSU SYSTEM'!D24+'TOTAL SU SYSTEM'!D24+'TOTAL LCTCS'!D24</f>
        <v>385000</v>
      </c>
      <c r="E24" s="187">
        <f>LUMCON!E24+BOR!E24+'TOTAL ULS SYSTEM'!E24+'TOTAL LSU SYSTEM'!E24+'TOTAL SU SYSTEM'!E24+'TOTAL LCTCS'!E24</f>
        <v>1000</v>
      </c>
      <c r="F24" s="27">
        <f t="shared" si="0"/>
        <v>0.0026041666666666665</v>
      </c>
      <c r="G24" s="3"/>
      <c r="J24" s="2"/>
    </row>
    <row r="25" spans="1:10" ht="34.5">
      <c r="A25" s="45" t="s">
        <v>35</v>
      </c>
      <c r="B25" s="187">
        <f>LUMCON!B25+BOR!B25+'TOTAL ULS SYSTEM'!B25+'TOTAL LSU SYSTEM'!B25+'TOTAL SU SYSTEM'!B25+'TOTAL LCTCS'!B25</f>
        <v>8901</v>
      </c>
      <c r="C25" s="187">
        <f>LUMCON!C25+BOR!C25+'TOTAL ULS SYSTEM'!C25+'TOTAL LSU SYSTEM'!C25+'TOTAL SU SYSTEM'!C25+'TOTAL LCTCS'!C25</f>
        <v>8901</v>
      </c>
      <c r="D25" s="187">
        <f>LUMCON!D25+BOR!D25+'TOTAL ULS SYSTEM'!D25+'TOTAL LSU SYSTEM'!D25+'TOTAL SU SYSTEM'!D25+'TOTAL LCTCS'!D25</f>
        <v>3000</v>
      </c>
      <c r="E25" s="187">
        <f>LUMCON!E25+BOR!E25+'TOTAL ULS SYSTEM'!E25+'TOTAL LSU SYSTEM'!E25+'TOTAL SU SYSTEM'!E25+'TOTAL LCTCS'!E25</f>
        <v>-5901</v>
      </c>
      <c r="F25" s="27">
        <f t="shared" si="0"/>
        <v>-0.6629592180653859</v>
      </c>
      <c r="G25" s="3"/>
      <c r="J25" s="2"/>
    </row>
    <row r="26" spans="1:10" ht="34.5">
      <c r="A26" s="47" t="s">
        <v>36</v>
      </c>
      <c r="B26" s="187">
        <f>LUMCON!B26+BOR!B26+'TOTAL ULS SYSTEM'!B26+'TOTAL LSU SYSTEM'!B26+'TOTAL SU SYSTEM'!B26+'TOTAL LCTCS'!B26</f>
        <v>85144040</v>
      </c>
      <c r="C26" s="187">
        <f>LUMCON!C26+BOR!C26+'TOTAL ULS SYSTEM'!C26+'TOTAL LSU SYSTEM'!C26+'TOTAL SU SYSTEM'!C26+'TOTAL LCTCS'!C26</f>
        <v>61159134</v>
      </c>
      <c r="D26" s="187">
        <f>LUMCON!D26+BOR!D26+'TOTAL ULS SYSTEM'!D26+'TOTAL LSU SYSTEM'!D26+'TOTAL SU SYSTEM'!D26+'TOTAL LCTCS'!D26</f>
        <v>58029850</v>
      </c>
      <c r="E26" s="187">
        <f>LUMCON!E26+BOR!E26+'TOTAL ULS SYSTEM'!E26+'TOTAL LSU SYSTEM'!E26+'TOTAL SU SYSTEM'!E26+'TOTAL LCTCS'!E26</f>
        <v>-3129284</v>
      </c>
      <c r="F26" s="27">
        <f t="shared" si="0"/>
        <v>-0.05116625752091258</v>
      </c>
      <c r="G26" s="3"/>
      <c r="J26" s="2"/>
    </row>
    <row r="27" spans="1:10" ht="35.25">
      <c r="A27" s="48" t="s">
        <v>37</v>
      </c>
      <c r="B27" s="32">
        <f>LUMCON!B27+BOR!B27+'TOTAL ULS SYSTEM'!B27+'TOTAL LSU SYSTEM'!B27+'TOTAL SU SYSTEM'!B27+'TOTAL LCTCS'!B27</f>
        <v>675831583</v>
      </c>
      <c r="C27" s="32">
        <f>LUMCON!C27+BOR!C27+'TOTAL ULS SYSTEM'!C27+'TOTAL LSU SYSTEM'!C27+'TOTAL SU SYSTEM'!C27+'TOTAL LCTCS'!C27</f>
        <v>694037924</v>
      </c>
      <c r="D27" s="32">
        <f>LUMCON!D27+BOR!D27+'TOTAL ULS SYSTEM'!D27+'TOTAL LSU SYSTEM'!D27+'TOTAL SU SYSTEM'!D27+'TOTAL LCTCS'!D27</f>
        <v>749557195</v>
      </c>
      <c r="E27" s="32">
        <f>LUMCON!E27+BOR!E27+'TOTAL ULS SYSTEM'!E27+'TOTAL LSU SYSTEM'!E27+'TOTAL SU SYSTEM'!E27+'TOTAL LCTCS'!E27</f>
        <v>55519271</v>
      </c>
      <c r="F27" s="27">
        <f t="shared" si="0"/>
        <v>0.07999457822134803</v>
      </c>
      <c r="G27" s="3"/>
      <c r="J27" s="2"/>
    </row>
    <row r="28" spans="1:10" ht="35.25">
      <c r="A28" s="44" t="s">
        <v>38</v>
      </c>
      <c r="B28" s="62"/>
      <c r="C28" s="34"/>
      <c r="D28" s="34"/>
      <c r="E28" s="34"/>
      <c r="F28" s="29" t="e">
        <f t="shared" si="0"/>
        <v>#DIV/0!</v>
      </c>
      <c r="G28" s="3"/>
      <c r="J28" s="2"/>
    </row>
    <row r="29" spans="1:10" ht="34.5">
      <c r="A29" s="49" t="s">
        <v>39</v>
      </c>
      <c r="B29" s="32">
        <f>LUMCON!B29+BOR!B29+'TOTAL ULS SYSTEM'!B29+'TOTAL LSU SYSTEM'!B29+'TOTAL SU SYSTEM'!B29+'TOTAL LCTCS'!B29</f>
        <v>30986894</v>
      </c>
      <c r="C29" s="32">
        <f>LUMCON!C29+BOR!C29+'TOTAL ULS SYSTEM'!C29+'TOTAL LSU SYSTEM'!C29+'TOTAL SU SYSTEM'!C29+'TOTAL LCTCS'!C29</f>
        <v>34451346</v>
      </c>
      <c r="D29" s="32">
        <f>LUMCON!D29+BOR!D29+'TOTAL ULS SYSTEM'!D29+'TOTAL LSU SYSTEM'!D29+'TOTAL SU SYSTEM'!D29+'TOTAL LCTCS'!D29</f>
        <v>34414969</v>
      </c>
      <c r="E29" s="32">
        <f>LUMCON!E29+BOR!E29+'TOTAL ULS SYSTEM'!E29+'TOTAL LSU SYSTEM'!E29+'TOTAL SU SYSTEM'!E29+'TOTAL LCTCS'!E29</f>
        <v>-36377</v>
      </c>
      <c r="F29" s="27">
        <f t="shared" si="0"/>
        <v>-0.001055894884339207</v>
      </c>
      <c r="G29" s="3"/>
      <c r="J29" s="2"/>
    </row>
    <row r="30" spans="1:10" ht="34.5">
      <c r="A30" s="40" t="s">
        <v>40</v>
      </c>
      <c r="B30" s="32">
        <f>LUMCON!B30+BOR!B30+'TOTAL ULS SYSTEM'!B30+'TOTAL LSU SYSTEM'!B30+'TOTAL SU SYSTEM'!B30+'TOTAL LCTCS'!B30</f>
        <v>48681834</v>
      </c>
      <c r="C30" s="32">
        <f>LUMCON!C30+BOR!C30+'TOTAL ULS SYSTEM'!C30+'TOTAL LSU SYSTEM'!C30+'TOTAL SU SYSTEM'!C30+'TOTAL LCTCS'!C30</f>
        <v>44427986</v>
      </c>
      <c r="D30" s="32">
        <f>LUMCON!D30+BOR!D30+'TOTAL ULS SYSTEM'!D30+'TOTAL LSU SYSTEM'!D30+'TOTAL SU SYSTEM'!D30+'TOTAL LCTCS'!D30</f>
        <v>44120225</v>
      </c>
      <c r="E30" s="32">
        <f>LUMCON!E30+BOR!E30+'TOTAL ULS SYSTEM'!E30+'TOTAL LSU SYSTEM'!E30+'TOTAL SU SYSTEM'!E30+'TOTAL LCTCS'!E30</f>
        <v>-307761</v>
      </c>
      <c r="F30" s="27">
        <f t="shared" si="0"/>
        <v>-0.006927187741528504</v>
      </c>
      <c r="G30" s="3"/>
      <c r="J30" s="2"/>
    </row>
    <row r="31" spans="1:10" ht="35.25">
      <c r="A31" s="50" t="s">
        <v>41</v>
      </c>
      <c r="B31" s="60"/>
      <c r="C31" s="19"/>
      <c r="D31" s="19"/>
      <c r="E31" s="19"/>
      <c r="F31" s="28"/>
      <c r="G31" s="3"/>
      <c r="J31" s="2"/>
    </row>
    <row r="32" spans="1:10" ht="34.5">
      <c r="A32" s="45" t="s">
        <v>42</v>
      </c>
      <c r="B32" s="32">
        <f>LUMCON!B32+BOR!B32+'TOTAL ULS SYSTEM'!B32+'TOTAL LSU SYSTEM'!B32+'TOTAL SU SYSTEM'!B32+'TOTAL LCTCS'!B32</f>
        <v>18664825</v>
      </c>
      <c r="C32" s="32">
        <f>LUMCON!C32+BOR!C32+'TOTAL ULS SYSTEM'!C32+'TOTAL LSU SYSTEM'!C32+'TOTAL SU SYSTEM'!C32+'TOTAL LCTCS'!C32</f>
        <v>17089631</v>
      </c>
      <c r="D32" s="32">
        <f>LUMCON!D32+BOR!D32+'TOTAL ULS SYSTEM'!D32+'TOTAL LSU SYSTEM'!D32+'TOTAL SU SYSTEM'!D32+'TOTAL LCTCS'!D32</f>
        <v>21723693</v>
      </c>
      <c r="E32" s="32">
        <f>LUMCON!E32+BOR!E32+'TOTAL ULS SYSTEM'!E32+'TOTAL LSU SYSTEM'!E32+'TOTAL SU SYSTEM'!E32+'TOTAL LCTCS'!E32</f>
        <v>4634062</v>
      </c>
      <c r="F32" s="65"/>
      <c r="G32" s="3"/>
      <c r="J32" s="2"/>
    </row>
    <row r="33" spans="1:10" ht="34.5">
      <c r="A33" s="40" t="s">
        <v>43</v>
      </c>
      <c r="B33" s="32">
        <f>LUMCON!B33+BOR!B33+'TOTAL ULS SYSTEM'!B33+'TOTAL LSU SYSTEM'!B33+'TOTAL SU SYSTEM'!B33+'TOTAL LCTCS'!B33</f>
        <v>23596799</v>
      </c>
      <c r="C33" s="32">
        <f>LUMCON!C33+BOR!C33+'TOTAL ULS SYSTEM'!C33+'TOTAL LSU SYSTEM'!C33+'TOTAL SU SYSTEM'!C33+'TOTAL LCTCS'!C33</f>
        <v>26359441</v>
      </c>
      <c r="D33" s="32">
        <f>LUMCON!D33+BOR!D33+'TOTAL ULS SYSTEM'!D33+'TOTAL LSU SYSTEM'!D33+'TOTAL SU SYSTEM'!D33+'TOTAL LCTCS'!D33</f>
        <v>19885379</v>
      </c>
      <c r="E33" s="32">
        <f>LUMCON!E33+BOR!E33+'TOTAL ULS SYSTEM'!E33+'TOTAL LSU SYSTEM'!E33+'TOTAL SU SYSTEM'!E33+'TOTAL LCTCS'!E33</f>
        <v>-6474062</v>
      </c>
      <c r="F33" s="27">
        <f>E33/C33</f>
        <v>-0.24560695350102454</v>
      </c>
      <c r="G33" s="3"/>
      <c r="J33" s="2"/>
    </row>
    <row r="34" spans="1:10" ht="35.25">
      <c r="A34" s="39" t="s">
        <v>44</v>
      </c>
      <c r="B34" s="32">
        <f>LUMCON!B34+BOR!B34+'TOTAL ULS SYSTEM'!B34+'TOTAL LSU SYSTEM'!B34+'TOTAL SU SYSTEM'!B34+'TOTAL LCTCS'!B34</f>
        <v>121930352</v>
      </c>
      <c r="C34" s="32">
        <f>LUMCON!C34+BOR!C34+'TOTAL ULS SYSTEM'!C34+'TOTAL LSU SYSTEM'!C34+'TOTAL SU SYSTEM'!C34+'TOTAL LCTCS'!C34</f>
        <v>122328404</v>
      </c>
      <c r="D34" s="32">
        <f>LUMCON!D34+BOR!D34+'TOTAL ULS SYSTEM'!D34+'TOTAL LSU SYSTEM'!D34+'TOTAL SU SYSTEM'!D34+'TOTAL LCTCS'!D34</f>
        <v>120144266</v>
      </c>
      <c r="E34" s="32">
        <f>LUMCON!E34+BOR!E34+'TOTAL ULS SYSTEM'!E34+'TOTAL LSU SYSTEM'!E34+'TOTAL SU SYSTEM'!E34+'TOTAL LCTCS'!E34</f>
        <v>-2184138</v>
      </c>
      <c r="F34" s="66"/>
      <c r="G34" s="3"/>
      <c r="J34" s="2"/>
    </row>
    <row r="35" spans="1:10" ht="40.5" customHeight="1" thickBot="1">
      <c r="A35" s="51" t="s">
        <v>45</v>
      </c>
      <c r="B35" s="32">
        <f>LUMCON!B35+BOR!B35+'TOTAL ULS SYSTEM'!B35+'TOTAL LSU SYSTEM'!B35+'TOTAL SU SYSTEM'!B35+'TOTAL LCTCS'!B35</f>
        <v>1098289356</v>
      </c>
      <c r="C35" s="32">
        <f>LUMCON!C35+BOR!C35+'TOTAL ULS SYSTEM'!C35+'TOTAL LSU SYSTEM'!C35+'TOTAL SU SYSTEM'!C35+'TOTAL LCTCS'!C35</f>
        <v>1164902519</v>
      </c>
      <c r="D35" s="32">
        <f>LUMCON!D35+BOR!D35+'TOTAL ULS SYSTEM'!D35+'TOTAL LSU SYSTEM'!D35+'TOTAL SU SYSTEM'!D35+'TOTAL LCTCS'!D35</f>
        <v>1199951818</v>
      </c>
      <c r="E35" s="32">
        <f>LUMCON!E35+BOR!E35+'TOTAL ULS SYSTEM'!E35+'TOTAL LSU SYSTEM'!E35+'TOTAL SU SYSTEM'!E35+'TOTAL LCTCS'!E35</f>
        <v>35049299</v>
      </c>
      <c r="F35" s="27">
        <f>E35/C35</f>
        <v>0.030087752776161693</v>
      </c>
      <c r="G35" s="3"/>
      <c r="J35" s="2"/>
    </row>
    <row r="36" spans="1:10" ht="39.75" customHeight="1" thickTop="1">
      <c r="A36" s="2"/>
      <c r="B36" s="170"/>
      <c r="C36" s="170"/>
      <c r="D36" s="170"/>
      <c r="E36" s="170"/>
      <c r="F36" s="30"/>
      <c r="G36" s="2"/>
      <c r="H36" s="2"/>
      <c r="I36" s="2"/>
      <c r="J36" s="2"/>
    </row>
    <row r="37" spans="1:9" ht="45">
      <c r="A37" s="52" t="s">
        <v>46</v>
      </c>
      <c r="B37" s="53"/>
      <c r="C37" s="53"/>
      <c r="D37" s="53"/>
      <c r="E37" s="53"/>
      <c r="F37" s="2"/>
      <c r="G37" s="2"/>
      <c r="H37" s="2"/>
      <c r="I37" s="2"/>
    </row>
    <row r="38" spans="1:9" ht="44.25">
      <c r="A38" s="54"/>
      <c r="B38" s="11"/>
      <c r="C38" s="11"/>
      <c r="D38" s="11"/>
      <c r="E38" s="11"/>
      <c r="F38" s="2"/>
      <c r="G38" s="2"/>
      <c r="H38" s="2"/>
      <c r="I38" s="2"/>
    </row>
    <row r="39" spans="1:9" ht="44.25">
      <c r="A39" s="56" t="s">
        <v>47</v>
      </c>
      <c r="B39" s="11"/>
      <c r="C39" s="11"/>
      <c r="D39" s="11"/>
      <c r="E39" s="11"/>
      <c r="F39" s="2"/>
      <c r="G39" s="2"/>
      <c r="H39" s="2"/>
      <c r="I39" s="2"/>
    </row>
    <row r="40" spans="1:10" ht="15">
      <c r="A40" s="2"/>
      <c r="B40" s="2"/>
      <c r="C40" s="2"/>
      <c r="D40" s="2"/>
      <c r="E40" s="2"/>
      <c r="F40" s="30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30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30"/>
      <c r="G42" s="2"/>
      <c r="H42" s="2"/>
      <c r="I42" s="2"/>
      <c r="J42" s="2"/>
    </row>
  </sheetData>
  <sheetProtection/>
  <printOptions/>
  <pageMargins left="0.75" right="0.75" top="1" bottom="1" header="0.5" footer="0.5"/>
  <pageSetup fitToHeight="1" fitToWidth="1" horizontalDpi="600" verticalDpi="600" orientation="portrait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0" zoomScaleNormal="30" zoomScalePageLayoutView="0" workbookViewId="0" topLeftCell="A7">
      <selection activeCell="C16" sqref="C16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59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10815435</v>
      </c>
      <c r="C15" s="92">
        <v>11332950</v>
      </c>
      <c r="D15" s="92">
        <v>12184964</v>
      </c>
      <c r="E15" s="92">
        <f>D15-C15</f>
        <v>852014</v>
      </c>
      <c r="F15" s="90"/>
    </row>
    <row r="16" spans="1:6" ht="34.5">
      <c r="A16" s="38" t="s">
        <v>26</v>
      </c>
      <c r="B16" s="92">
        <v>6798005</v>
      </c>
      <c r="C16" s="92">
        <v>7029451</v>
      </c>
      <c r="D16" s="92">
        <v>7029451</v>
      </c>
      <c r="E16" s="92">
        <f>D16-C16</f>
        <v>0</v>
      </c>
      <c r="F16" s="90"/>
    </row>
    <row r="17" spans="1:6" ht="34.5">
      <c r="A17" s="45" t="s">
        <v>27</v>
      </c>
      <c r="B17" s="92">
        <v>1231281</v>
      </c>
      <c r="C17" s="92">
        <v>1150420</v>
      </c>
      <c r="D17" s="92">
        <v>1330320</v>
      </c>
      <c r="E17" s="92">
        <f>D17-C17</f>
        <v>179900</v>
      </c>
      <c r="F17" s="90"/>
    </row>
    <row r="18" spans="1:6" ht="34.5">
      <c r="A18" s="45" t="s">
        <v>28</v>
      </c>
      <c r="B18" s="92">
        <v>650332</v>
      </c>
      <c r="C18" s="92">
        <v>609177</v>
      </c>
      <c r="D18" s="92">
        <v>731676</v>
      </c>
      <c r="E18" s="92">
        <f>D18-C18</f>
        <v>122499</v>
      </c>
      <c r="F18" s="90"/>
    </row>
    <row r="19" spans="1:6" ht="34.5">
      <c r="A19" s="38" t="s">
        <v>29</v>
      </c>
      <c r="B19" s="92">
        <f>20035020-B18-B17-B16-B15</f>
        <v>539967</v>
      </c>
      <c r="C19" s="92">
        <f>20598181-C18-C17-C16-C15</f>
        <v>476183</v>
      </c>
      <c r="D19" s="92">
        <f>21812925-D18-D17-D16-D15</f>
        <v>536514</v>
      </c>
      <c r="E19" s="92">
        <f>D19-C19</f>
        <v>60331</v>
      </c>
      <c r="F19" s="90"/>
    </row>
    <row r="20" spans="1:6" ht="35.25">
      <c r="A20" s="39" t="s">
        <v>30</v>
      </c>
      <c r="B20" s="88">
        <f>B19+B18+B17+B16+B15</f>
        <v>20035020</v>
      </c>
      <c r="C20" s="88">
        <f>C19+C18+C17+C16+C15</f>
        <v>20598181</v>
      </c>
      <c r="D20" s="88">
        <f>D19+D18+D17+D16+D15</f>
        <v>21812925</v>
      </c>
      <c r="E20" s="93">
        <f>E19+E18+E17+E16+E15</f>
        <v>1214744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>
        <v>1105476</v>
      </c>
      <c r="C23" s="86">
        <v>1003145</v>
      </c>
      <c r="D23" s="86">
        <v>1150000</v>
      </c>
      <c r="E23" s="93">
        <f t="shared" si="0"/>
        <v>146855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f>22303572-B20-B23</f>
        <v>1163076</v>
      </c>
      <c r="C26" s="86">
        <v>1432310</v>
      </c>
      <c r="D26" s="86">
        <v>1436016</v>
      </c>
      <c r="E26" s="93">
        <f t="shared" si="0"/>
        <v>3706</v>
      </c>
      <c r="F26" s="78"/>
    </row>
    <row r="27" spans="1:6" ht="35.25">
      <c r="A27" s="48" t="s">
        <v>37</v>
      </c>
      <c r="B27" s="94">
        <f>B26+B25+B24+B23+B22+B21+B20</f>
        <v>22303572</v>
      </c>
      <c r="C27" s="94">
        <f>C26+C25+C24+C23+C22+C21+C20</f>
        <v>23033636</v>
      </c>
      <c r="D27" s="94">
        <f>D26+D25+D24+D23+D22+D21+D20</f>
        <v>24398941</v>
      </c>
      <c r="E27" s="94">
        <f>E26+E25+E24+E23+E22+E21+E20</f>
        <v>1365305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22303572</v>
      </c>
      <c r="C35" s="99">
        <f>C34+C27+C12</f>
        <v>23033636</v>
      </c>
      <c r="D35" s="99">
        <f>D34+D27+D12</f>
        <v>24398941</v>
      </c>
      <c r="E35" s="99">
        <f>E34+E27+E12</f>
        <v>1365305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1365305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0" zoomScaleNormal="30" zoomScalePageLayoutView="0" workbookViewId="0" topLeftCell="A7">
      <selection activeCell="C16" sqref="C16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60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15275910</v>
      </c>
      <c r="C15" s="107">
        <v>15313000</v>
      </c>
      <c r="D15" s="92">
        <v>16129073</v>
      </c>
      <c r="E15" s="92">
        <f>D15-C15</f>
        <v>816073</v>
      </c>
      <c r="F15" s="90"/>
    </row>
    <row r="16" spans="1:6" ht="34.5">
      <c r="A16" s="38" t="s">
        <v>26</v>
      </c>
      <c r="B16" s="92">
        <v>736887</v>
      </c>
      <c r="C16" s="107">
        <v>660000</v>
      </c>
      <c r="D16" s="92">
        <v>735000</v>
      </c>
      <c r="E16" s="92">
        <f>D16-C16</f>
        <v>75000</v>
      </c>
      <c r="F16" s="90"/>
    </row>
    <row r="17" spans="1:6" ht="34.5">
      <c r="A17" s="45" t="s">
        <v>27</v>
      </c>
      <c r="B17" s="92">
        <v>1718990</v>
      </c>
      <c r="C17" s="107">
        <v>1661600</v>
      </c>
      <c r="D17" s="92">
        <v>1701650</v>
      </c>
      <c r="E17" s="92">
        <f>D17-C17</f>
        <v>40050</v>
      </c>
      <c r="F17" s="90"/>
    </row>
    <row r="18" spans="1:6" ht="34.5">
      <c r="A18" s="45" t="s">
        <v>28</v>
      </c>
      <c r="B18" s="92">
        <v>774765</v>
      </c>
      <c r="C18" s="107">
        <v>737200</v>
      </c>
      <c r="D18" s="92">
        <v>851000</v>
      </c>
      <c r="E18" s="92">
        <f>D18-C18</f>
        <v>113800</v>
      </c>
      <c r="F18" s="90"/>
    </row>
    <row r="19" spans="1:6" ht="34.5">
      <c r="A19" s="38" t="s">
        <v>29</v>
      </c>
      <c r="B19" s="92">
        <v>483668</v>
      </c>
      <c r="C19" s="108">
        <v>518250</v>
      </c>
      <c r="D19" s="92">
        <v>677135</v>
      </c>
      <c r="E19" s="92">
        <f>D19-C19</f>
        <v>158885</v>
      </c>
      <c r="F19" s="90"/>
    </row>
    <row r="20" spans="1:6" ht="35.25">
      <c r="A20" s="39" t="s">
        <v>30</v>
      </c>
      <c r="B20" s="88">
        <f>B19+B18+B17+B16+B15</f>
        <v>18990220</v>
      </c>
      <c r="C20" s="88">
        <f>C19+C18+C17+C16+C15</f>
        <v>18890050</v>
      </c>
      <c r="D20" s="88">
        <f>D19+D18+D17+D16+D15</f>
        <v>20093858</v>
      </c>
      <c r="E20" s="93">
        <f>E19+E18+E17+E16+E15</f>
        <v>1203808</v>
      </c>
      <c r="F20" s="78"/>
    </row>
    <row r="21" spans="1:6" ht="34.5">
      <c r="A21" s="46" t="s">
        <v>31</v>
      </c>
      <c r="B21" s="84">
        <v>0</v>
      </c>
      <c r="C21" s="108">
        <v>0</v>
      </c>
      <c r="D21" s="84">
        <v>0</v>
      </c>
      <c r="E21" s="85">
        <f>D21-B21</f>
        <v>0</v>
      </c>
      <c r="F21" s="78"/>
    </row>
    <row r="22" spans="1:6" ht="34.5">
      <c r="A22" s="45" t="s">
        <v>32</v>
      </c>
      <c r="B22" s="86">
        <v>663968</v>
      </c>
      <c r="C22" s="109">
        <v>618360</v>
      </c>
      <c r="D22" s="86">
        <v>673048</v>
      </c>
      <c r="E22" s="93">
        <f>D22-C22</f>
        <v>54688</v>
      </c>
      <c r="F22" s="78"/>
    </row>
    <row r="23" spans="1:6" ht="34.5">
      <c r="A23" s="47" t="s">
        <v>33</v>
      </c>
      <c r="B23" s="86">
        <v>317299</v>
      </c>
      <c r="C23" s="109">
        <v>379810</v>
      </c>
      <c r="D23" s="86">
        <v>330000</v>
      </c>
      <c r="E23" s="93">
        <f>D23-C23</f>
        <v>-49810</v>
      </c>
      <c r="F23" s="78"/>
    </row>
    <row r="24" spans="1:6" ht="34.5">
      <c r="A24" s="41" t="s">
        <v>34</v>
      </c>
      <c r="B24" s="86">
        <v>0</v>
      </c>
      <c r="C24" s="109">
        <v>0</v>
      </c>
      <c r="D24" s="86">
        <v>0</v>
      </c>
      <c r="E24" s="93">
        <f>D24-C24</f>
        <v>0</v>
      </c>
      <c r="F24" s="78"/>
    </row>
    <row r="25" spans="1:6" ht="34.5">
      <c r="A25" s="45" t="s">
        <v>35</v>
      </c>
      <c r="B25" s="86">
        <v>0</v>
      </c>
      <c r="C25" s="109">
        <v>0</v>
      </c>
      <c r="D25" s="86">
        <v>0</v>
      </c>
      <c r="E25" s="93">
        <f>D25-C25</f>
        <v>0</v>
      </c>
      <c r="F25" s="78"/>
    </row>
    <row r="26" spans="1:6" ht="34.5">
      <c r="A26" s="47" t="s">
        <v>36</v>
      </c>
      <c r="B26" s="86">
        <v>1559131</v>
      </c>
      <c r="C26" s="109">
        <v>1924073</v>
      </c>
      <c r="D26" s="86">
        <v>2284117</v>
      </c>
      <c r="E26" s="93">
        <f>D26-C26</f>
        <v>360044</v>
      </c>
      <c r="F26" s="78"/>
    </row>
    <row r="27" spans="1:6" ht="35.25">
      <c r="A27" s="48" t="s">
        <v>37</v>
      </c>
      <c r="B27" s="94">
        <f>B26+B25+B24+B23+B22+B21+B20</f>
        <v>21530618</v>
      </c>
      <c r="C27" s="94">
        <f>C26+C25+C24+C23+C22+C21+C20</f>
        <v>21812293</v>
      </c>
      <c r="D27" s="94">
        <f>D26+D25+D24+D23+D22+D21+D20</f>
        <v>23381023</v>
      </c>
      <c r="E27" s="94">
        <f>E26+E25+E24+E23+E22+E21+E20</f>
        <v>1568730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21530618</v>
      </c>
      <c r="C35" s="99">
        <f>C34+C27+C12</f>
        <v>21812293</v>
      </c>
      <c r="D35" s="99">
        <f>D34+D27+D12</f>
        <v>23381023</v>
      </c>
      <c r="E35" s="99">
        <f>E34+E27+E12</f>
        <v>1568730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1568730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0" zoomScaleNormal="30" zoomScalePageLayoutView="0" workbookViewId="0" topLeftCell="A7">
      <selection activeCell="C16" sqref="C16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51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17406238</v>
      </c>
      <c r="C15" s="92">
        <v>17406238</v>
      </c>
      <c r="D15" s="92">
        <v>18290188</v>
      </c>
      <c r="E15" s="92">
        <f>D15-C15</f>
        <v>883950</v>
      </c>
      <c r="F15" s="90"/>
    </row>
    <row r="16" spans="1:6" ht="34.5">
      <c r="A16" s="38" t="s">
        <v>26</v>
      </c>
      <c r="B16" s="92">
        <v>1513300</v>
      </c>
      <c r="C16" s="92">
        <v>1513300</v>
      </c>
      <c r="D16" s="92">
        <v>1545804</v>
      </c>
      <c r="E16" s="92">
        <f>D16-C16</f>
        <v>32504</v>
      </c>
      <c r="F16" s="90"/>
    </row>
    <row r="17" spans="1:6" ht="34.5">
      <c r="A17" s="45" t="s">
        <v>27</v>
      </c>
      <c r="B17" s="92">
        <v>1329675</v>
      </c>
      <c r="C17" s="92">
        <v>1617116</v>
      </c>
      <c r="D17" s="92">
        <v>2228818</v>
      </c>
      <c r="E17" s="92">
        <f>D17-C17</f>
        <v>611702</v>
      </c>
      <c r="F17" s="90"/>
    </row>
    <row r="18" spans="1:6" ht="34.5">
      <c r="A18" s="45" t="s">
        <v>28</v>
      </c>
      <c r="B18" s="92">
        <v>886143</v>
      </c>
      <c r="C18" s="92">
        <v>886142</v>
      </c>
      <c r="D18" s="92">
        <v>977745</v>
      </c>
      <c r="E18" s="92">
        <f>D18-C18</f>
        <v>91603</v>
      </c>
      <c r="F18" s="90"/>
    </row>
    <row r="19" spans="1:6" ht="34.5">
      <c r="A19" s="38" t="s">
        <v>29</v>
      </c>
      <c r="B19" s="92">
        <v>540341</v>
      </c>
      <c r="C19" s="92">
        <v>571927</v>
      </c>
      <c r="D19" s="92">
        <v>1591664</v>
      </c>
      <c r="E19" s="92">
        <f>D19-C19</f>
        <v>1019737</v>
      </c>
      <c r="F19" s="90"/>
    </row>
    <row r="20" spans="1:6" ht="35.25">
      <c r="A20" s="39" t="s">
        <v>30</v>
      </c>
      <c r="B20" s="88">
        <f>B19+B18+B17+B16+B15</f>
        <v>21675697</v>
      </c>
      <c r="C20" s="88">
        <f>C19+C18+C17+C16+C15</f>
        <v>21994723</v>
      </c>
      <c r="D20" s="88">
        <f>D19+D18+D17+D16+D15</f>
        <v>24634219</v>
      </c>
      <c r="E20" s="93">
        <f>E19+E18+E17+E16+E15</f>
        <v>2639496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10765</v>
      </c>
      <c r="C22" s="86">
        <v>10000</v>
      </c>
      <c r="D22" s="86">
        <v>6500</v>
      </c>
      <c r="E22" s="93">
        <f t="shared" si="0"/>
        <v>-3500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1040049</v>
      </c>
      <c r="C26" s="86">
        <v>1007838</v>
      </c>
      <c r="D26" s="86">
        <v>889171</v>
      </c>
      <c r="E26" s="93">
        <f t="shared" si="0"/>
        <v>-118667</v>
      </c>
      <c r="F26" s="78"/>
    </row>
    <row r="27" spans="1:6" ht="35.25">
      <c r="A27" s="48" t="s">
        <v>37</v>
      </c>
      <c r="B27" s="94">
        <f>B26+B25+B24+B23+B22+B21+B20</f>
        <v>22726511</v>
      </c>
      <c r="C27" s="94">
        <f>C26+C25+C24+C23+C22+C21+C20</f>
        <v>23012561</v>
      </c>
      <c r="D27" s="94">
        <f>D26+D25+D24+D23+D22+D21+D20</f>
        <v>25529890</v>
      </c>
      <c r="E27" s="94">
        <f>E26+E25+E24+E23+E22+E21+E20</f>
        <v>2517329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22726511</v>
      </c>
      <c r="C35" s="99">
        <f>C34+C27+C12</f>
        <v>23012561</v>
      </c>
      <c r="D35" s="99">
        <f>D34+D27+D12</f>
        <v>25529890</v>
      </c>
      <c r="E35" s="99">
        <f>E34+E27+E12</f>
        <v>2517329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2517329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0" zoomScaleNormal="30" zoomScalePageLayoutView="0" workbookViewId="0" topLeftCell="A1">
      <selection activeCell="C16" sqref="C16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61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>
        <v>62800</v>
      </c>
      <c r="C11" s="86">
        <v>54500</v>
      </c>
      <c r="D11" s="86">
        <v>54500</v>
      </c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62800</v>
      </c>
      <c r="C12" s="88">
        <f>C10+C9+C8+C7+C11</f>
        <v>54500</v>
      </c>
      <c r="D12" s="88">
        <f>D10+D9+D8+D7+D11</f>
        <v>54500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21685549</v>
      </c>
      <c r="C15" s="92">
        <v>22395885</v>
      </c>
      <c r="D15" s="92">
        <v>23086108</v>
      </c>
      <c r="E15" s="92">
        <f>D15-C15</f>
        <v>690223</v>
      </c>
      <c r="F15" s="90"/>
    </row>
    <row r="16" spans="1:6" ht="34.5">
      <c r="A16" s="38" t="s">
        <v>26</v>
      </c>
      <c r="B16" s="92">
        <v>2142242</v>
      </c>
      <c r="C16" s="92">
        <v>2002032</v>
      </c>
      <c r="D16" s="92">
        <v>2002032</v>
      </c>
      <c r="E16" s="92">
        <f>D16-C16</f>
        <v>0</v>
      </c>
      <c r="F16" s="90"/>
    </row>
    <row r="17" spans="1:6" ht="34.5">
      <c r="A17" s="45" t="s">
        <v>27</v>
      </c>
      <c r="B17" s="92">
        <v>2343077</v>
      </c>
      <c r="C17" s="92">
        <v>2402626</v>
      </c>
      <c r="D17" s="92">
        <v>2402626</v>
      </c>
      <c r="E17" s="92">
        <f>D17-C17</f>
        <v>0</v>
      </c>
      <c r="F17" s="90"/>
    </row>
    <row r="18" spans="1:6" ht="34.5">
      <c r="A18" s="45" t="s">
        <v>28</v>
      </c>
      <c r="B18" s="92">
        <v>1059314</v>
      </c>
      <c r="C18" s="92">
        <v>1227163</v>
      </c>
      <c r="D18" s="92">
        <v>1227163</v>
      </c>
      <c r="E18" s="92">
        <f>D18-C18</f>
        <v>0</v>
      </c>
      <c r="F18" s="90"/>
    </row>
    <row r="19" spans="1:6" ht="34.5">
      <c r="A19" s="38" t="s">
        <v>29</v>
      </c>
      <c r="B19" s="92">
        <v>773032</v>
      </c>
      <c r="C19" s="92">
        <v>788950</v>
      </c>
      <c r="D19" s="92">
        <v>790810</v>
      </c>
      <c r="E19" s="92">
        <f>D19-C19</f>
        <v>1860</v>
      </c>
      <c r="F19" s="90"/>
    </row>
    <row r="20" spans="1:6" ht="35.25">
      <c r="A20" s="39" t="s">
        <v>30</v>
      </c>
      <c r="B20" s="88">
        <f>B19+B18+B17+B16+B15</f>
        <v>28003214</v>
      </c>
      <c r="C20" s="88">
        <f>C19+C18+C17+C16+C15</f>
        <v>28816656</v>
      </c>
      <c r="D20" s="88">
        <f>D19+D18+D17+D16+D15</f>
        <v>29508739</v>
      </c>
      <c r="E20" s="93">
        <f>E19+E18+E17+E16+E15</f>
        <v>692083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502469</v>
      </c>
      <c r="C22" s="86">
        <v>520724</v>
      </c>
      <c r="D22" s="86">
        <v>752394</v>
      </c>
      <c r="E22" s="93">
        <f t="shared" si="0"/>
        <v>231670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1602675</v>
      </c>
      <c r="C26" s="86">
        <v>1487772</v>
      </c>
      <c r="D26" s="86">
        <v>1487772</v>
      </c>
      <c r="E26" s="93">
        <f t="shared" si="0"/>
        <v>0</v>
      </c>
      <c r="F26" s="78"/>
    </row>
    <row r="27" spans="1:6" ht="35.25">
      <c r="A27" s="48" t="s">
        <v>37</v>
      </c>
      <c r="B27" s="94">
        <f>B26+B25+B24+B23+B22+B21+B20</f>
        <v>30108358</v>
      </c>
      <c r="C27" s="94">
        <f>C26+C25+C24+C23+C22+C21+C20</f>
        <v>30825152</v>
      </c>
      <c r="D27" s="94">
        <f>D26+D25+D24+D23+D22+D21+D20</f>
        <v>31748905</v>
      </c>
      <c r="E27" s="94">
        <f>E26+E25+E24+E23+E22+E21+E20</f>
        <v>923753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30171158</v>
      </c>
      <c r="C35" s="99">
        <f>C34+C27+C12</f>
        <v>30879652</v>
      </c>
      <c r="D35" s="99">
        <f>D34+D27+D12</f>
        <v>31803405</v>
      </c>
      <c r="E35" s="99">
        <f>E34+E27+E12</f>
        <v>923753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923753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0" zoomScaleNormal="30" zoomScalePageLayoutView="0" workbookViewId="0" topLeftCell="A4">
      <selection activeCell="E16" sqref="E16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1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62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11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118" t="s">
        <v>2</v>
      </c>
      <c r="F5" s="78"/>
    </row>
    <row r="6" spans="1:6" ht="35.25">
      <c r="A6" s="39" t="s">
        <v>16</v>
      </c>
      <c r="B6" s="82"/>
      <c r="C6" s="82"/>
      <c r="D6" s="82"/>
      <c r="E6" s="119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93">
        <f>D8-C8</f>
        <v>0</v>
      </c>
      <c r="F8" s="78"/>
    </row>
    <row r="9" spans="1:6" ht="34.5">
      <c r="A9" s="41" t="s">
        <v>19</v>
      </c>
      <c r="B9" s="86"/>
      <c r="C9" s="86"/>
      <c r="D9" s="86"/>
      <c r="E9" s="93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93">
        <f>D10-C10</f>
        <v>0</v>
      </c>
      <c r="F10" s="78"/>
    </row>
    <row r="11" spans="1:6" ht="34.5">
      <c r="A11" s="42" t="s">
        <v>21</v>
      </c>
      <c r="B11" s="86">
        <v>14000</v>
      </c>
      <c r="C11" s="86">
        <v>14000</v>
      </c>
      <c r="D11" s="86">
        <v>36000</v>
      </c>
      <c r="E11" s="93">
        <f>D11-C11</f>
        <v>22000</v>
      </c>
      <c r="F11" s="78"/>
    </row>
    <row r="12" spans="1:6" ht="35.25">
      <c r="A12" s="43" t="s">
        <v>22</v>
      </c>
      <c r="B12" s="88">
        <f>B10+B9+B8+B7+B11</f>
        <v>14000</v>
      </c>
      <c r="C12" s="88">
        <f>C10+C9+C8+C7+C11</f>
        <v>14000</v>
      </c>
      <c r="D12" s="88">
        <f>D10+D9+D8+D7+D11</f>
        <v>36000</v>
      </c>
      <c r="E12" s="88">
        <f>E10+E9+E8+E7+E11</f>
        <v>22000</v>
      </c>
      <c r="F12" s="78"/>
    </row>
    <row r="13" spans="1:6" ht="35.25">
      <c r="A13" s="39" t="s">
        <v>23</v>
      </c>
      <c r="B13" s="86"/>
      <c r="C13" s="86"/>
      <c r="D13" s="86"/>
      <c r="E13" s="93"/>
      <c r="F13" s="90"/>
    </row>
    <row r="14" spans="1:6" ht="35.25">
      <c r="A14" s="44" t="s">
        <v>24</v>
      </c>
      <c r="B14" s="84"/>
      <c r="C14" s="84"/>
      <c r="D14" s="84"/>
      <c r="E14" s="85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>
        <v>280000</v>
      </c>
      <c r="C19" s="92">
        <v>280000</v>
      </c>
      <c r="D19" s="92">
        <v>320000</v>
      </c>
      <c r="E19" s="92">
        <f>D19-C19</f>
        <v>40000</v>
      </c>
      <c r="F19" s="90"/>
    </row>
    <row r="20" spans="1:6" ht="35.25">
      <c r="A20" s="39" t="s">
        <v>30</v>
      </c>
      <c r="B20" s="88">
        <f>B19+B18+B17+B16+B15</f>
        <v>280000</v>
      </c>
      <c r="C20" s="88">
        <f>C19+C18+C17+C16+C15</f>
        <v>280000</v>
      </c>
      <c r="D20" s="88">
        <f>D19+D18+D17+D16+D15</f>
        <v>320000</v>
      </c>
      <c r="E20" s="93">
        <f>E19+E18+E17+E16+E15</f>
        <v>40000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/>
      <c r="C26" s="86"/>
      <c r="D26" s="86"/>
      <c r="E26" s="93">
        <f t="shared" si="0"/>
        <v>0</v>
      </c>
      <c r="F26" s="78"/>
    </row>
    <row r="27" spans="1:6" ht="35.25">
      <c r="A27" s="48" t="s">
        <v>37</v>
      </c>
      <c r="B27" s="94">
        <f>B26+B25+B24+B23+B22+B21+B20</f>
        <v>280000</v>
      </c>
      <c r="C27" s="94">
        <f>C26+C25+C24+C23+C22+C21+C20</f>
        <v>280000</v>
      </c>
      <c r="D27" s="94">
        <f>D26+D25+D24+D23+D22+D21+D20</f>
        <v>320000</v>
      </c>
      <c r="E27" s="94">
        <f>E26+E25+E24+E23+E22+E21+E20</f>
        <v>40000</v>
      </c>
      <c r="F27" s="78"/>
    </row>
    <row r="28" spans="1:6" ht="35.25">
      <c r="A28" s="44" t="s">
        <v>38</v>
      </c>
      <c r="B28" s="84"/>
      <c r="C28" s="84"/>
      <c r="D28" s="84"/>
      <c r="E28" s="85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92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294000</v>
      </c>
      <c r="C35" s="99">
        <f>C34+C27+C12</f>
        <v>294000</v>
      </c>
      <c r="D35" s="99">
        <f>D34+D27+D12</f>
        <v>356000</v>
      </c>
      <c r="E35" s="99">
        <f>E34+E27+E12</f>
        <v>62000</v>
      </c>
      <c r="F35" s="54"/>
    </row>
    <row r="36" spans="1:6" s="55" customFormat="1" ht="45" thickTop="1">
      <c r="A36" s="101"/>
      <c r="B36" s="102"/>
      <c r="C36" s="102"/>
      <c r="D36" s="102"/>
      <c r="E36" s="172">
        <f>D35-C35</f>
        <v>62000</v>
      </c>
      <c r="F36" s="54"/>
    </row>
    <row r="37" spans="1:6" ht="45">
      <c r="A37" s="52" t="s">
        <v>46</v>
      </c>
      <c r="B37" s="53"/>
      <c r="C37" s="53"/>
      <c r="D37" s="53"/>
      <c r="E37" s="120"/>
      <c r="F37" s="103"/>
    </row>
    <row r="38" spans="1:6" ht="44.25">
      <c r="A38" s="54"/>
      <c r="B38" s="55"/>
      <c r="C38" s="55"/>
      <c r="D38" s="55"/>
      <c r="E38" s="11"/>
      <c r="F38" s="104"/>
    </row>
    <row r="39" spans="1:6" ht="44.25">
      <c r="A39" s="56" t="s">
        <v>47</v>
      </c>
      <c r="B39" s="55"/>
      <c r="C39" s="55"/>
      <c r="D39" s="55"/>
      <c r="E39" s="11"/>
      <c r="F39" s="104"/>
    </row>
    <row r="40" spans="1:5" ht="20.25">
      <c r="A40" s="105"/>
      <c r="B40" s="104"/>
      <c r="C40" s="104"/>
      <c r="D40" s="104"/>
      <c r="E40" s="121"/>
    </row>
    <row r="41" spans="1:5" ht="20.25">
      <c r="A41" s="105" t="s">
        <v>0</v>
      </c>
      <c r="B41" s="103"/>
      <c r="C41" s="103"/>
      <c r="D41" s="103"/>
      <c r="E41" s="122"/>
    </row>
    <row r="42" spans="1:5" ht="20.25">
      <c r="A42" s="105" t="s">
        <v>0</v>
      </c>
      <c r="B42" s="104"/>
      <c r="C42" s="104"/>
      <c r="D42" s="104"/>
      <c r="E42" s="121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50" zoomScaleNormal="50" zoomScalePageLayoutView="0" workbookViewId="0" topLeftCell="B16">
      <selection activeCell="E36" sqref="E36"/>
    </sheetView>
  </sheetViews>
  <sheetFormatPr defaultColWidth="9.6640625" defaultRowHeight="15"/>
  <cols>
    <col min="1" max="1" width="135.10546875" style="1" customWidth="1"/>
    <col min="2" max="5" width="30.77734375" style="1" customWidth="1"/>
    <col min="6" max="6" width="49.4453125" style="31" customWidth="1"/>
    <col min="7" max="7" width="1.66796875" style="1" customWidth="1"/>
    <col min="8" max="16384" width="9.6640625" style="1" customWidth="1"/>
  </cols>
  <sheetData>
    <row r="1" spans="1:12" ht="45">
      <c r="A1" s="9" t="s">
        <v>3</v>
      </c>
      <c r="B1" s="5"/>
      <c r="C1" s="18"/>
      <c r="D1" s="5"/>
      <c r="E1" s="12" t="s">
        <v>4</v>
      </c>
      <c r="F1" s="20" t="s">
        <v>63</v>
      </c>
      <c r="G1" s="6"/>
      <c r="H1" s="6"/>
      <c r="I1" s="6"/>
      <c r="J1" s="6"/>
      <c r="K1" s="6"/>
      <c r="L1" s="6"/>
    </row>
    <row r="2" spans="1:12" ht="45">
      <c r="A2" s="9" t="s">
        <v>13</v>
      </c>
      <c r="B2" s="5"/>
      <c r="C2" s="5"/>
      <c r="D2" s="5"/>
      <c r="E2" s="5"/>
      <c r="F2" s="21"/>
      <c r="G2" s="5"/>
      <c r="H2" s="5"/>
      <c r="I2" s="5"/>
      <c r="J2" s="5"/>
      <c r="K2" s="5"/>
      <c r="L2" s="5"/>
    </row>
    <row r="3" spans="1:12" ht="45.75" thickBot="1">
      <c r="A3" s="10" t="s">
        <v>14</v>
      </c>
      <c r="B3" s="7"/>
      <c r="C3" s="7"/>
      <c r="D3" s="7"/>
      <c r="E3" s="7"/>
      <c r="F3" s="22"/>
      <c r="G3" s="7"/>
      <c r="H3" s="7"/>
      <c r="I3" s="7"/>
      <c r="J3" s="7"/>
      <c r="K3" s="7"/>
      <c r="L3" s="7"/>
    </row>
    <row r="4" spans="1:10" ht="36" thickTop="1">
      <c r="A4" s="37" t="s">
        <v>15</v>
      </c>
      <c r="B4" s="13" t="s">
        <v>5</v>
      </c>
      <c r="C4" s="33" t="s">
        <v>6</v>
      </c>
      <c r="D4" s="33" t="s">
        <v>6</v>
      </c>
      <c r="E4" s="14" t="s">
        <v>8</v>
      </c>
      <c r="F4" s="23" t="s">
        <v>1</v>
      </c>
      <c r="G4" s="4"/>
      <c r="J4" s="2"/>
    </row>
    <row r="5" spans="1:10" ht="35.25">
      <c r="A5" s="38"/>
      <c r="B5" s="15" t="s">
        <v>2</v>
      </c>
      <c r="C5" s="15" t="s">
        <v>9</v>
      </c>
      <c r="D5" s="15" t="s">
        <v>10</v>
      </c>
      <c r="E5" s="15" t="s">
        <v>2</v>
      </c>
      <c r="F5" s="24" t="s">
        <v>7</v>
      </c>
      <c r="G5" s="4"/>
      <c r="J5" s="2"/>
    </row>
    <row r="6" spans="1:10" ht="35.25">
      <c r="A6" s="39" t="s">
        <v>16</v>
      </c>
      <c r="B6" s="8"/>
      <c r="C6" s="8"/>
      <c r="D6" s="8"/>
      <c r="E6" s="8"/>
      <c r="F6" s="25"/>
      <c r="G6" s="4"/>
      <c r="J6" s="2"/>
    </row>
    <row r="7" spans="1:10" ht="34.5">
      <c r="A7" s="38" t="s">
        <v>17</v>
      </c>
      <c r="B7" s="32">
        <f>LSUBR!B7+LSUA!B7+LSUE!B7+LSUS!B7+UNO!B7+'LSUHSC S'!B7+'EA CONWAY'!B7+'LSU AG'!B7+'LSU LAW'!B7+'LSUHSC NO'!B7+LSUBOS!B7+PENNINGTON!B7</f>
        <v>65406093</v>
      </c>
      <c r="C7" s="32">
        <f>LSUBR!C7+LSUA!C7+LSUE!C7+LSUS!C7+UNO!C7+'LSUHSC S'!C7+'EA CONWAY'!C7+'LSU AG'!C7+'LSU LAW'!C7+'LSUHSC NO'!C7+LSUBOS!C7+PENNINGTON!C7</f>
        <v>109799164</v>
      </c>
      <c r="D7" s="32">
        <f>LSUBR!D7+LSUA!D7+LSUE!D7+LSUS!D7+UNO!D7+'LSUHSC S'!D7+'EA CONWAY'!D7+'LSU AG'!D7+'LSU LAW'!D7+'LSUHSC NO'!D7+LSUBOS!D7+PENNINGTON!D7</f>
        <v>106432541</v>
      </c>
      <c r="E7" s="32">
        <f>LSUBR!E7+LSUA!E7+LSUE!E7+LSUS!E7+UNO!E7+'LSUHSC S'!E7+'EA CONWAY'!E7+'LSU AG'!E7+'LSU LAW'!E7+'LSUHSC NO'!E7+LSUBOS!E7+PENNINGTON!E7</f>
        <v>-3366623</v>
      </c>
      <c r="F7" s="27">
        <f>E7/C7</f>
        <v>-0.03066164511052197</v>
      </c>
      <c r="G7" s="4"/>
      <c r="J7" s="2"/>
    </row>
    <row r="8" spans="1:10" ht="34.5">
      <c r="A8" s="40" t="s">
        <v>18</v>
      </c>
      <c r="B8" s="32">
        <f>LSUBR!B8+LSUA!B8+LSUE!B8+LSUS!B8+UNO!B8+'LSUHSC S'!B8+'EA CONWAY'!B8+'LSU AG'!B8+'LSU LAW'!B8+'LSUHSC NO'!B8+LSUBOS!B8+PENNINGTON!B8</f>
        <v>179454471</v>
      </c>
      <c r="C8" s="32">
        <f>LSUBR!C8+LSUA!C8+LSUE!C8+LSUS!C8+UNO!C8+'LSUHSC S'!C8+'EA CONWAY'!C8+'LSU AG'!C8+'LSU LAW'!C8+'LSUHSC NO'!C8+LSUBOS!C8+PENNINGTON!C8</f>
        <v>170556097</v>
      </c>
      <c r="D8" s="32">
        <f>LSUBR!D8+LSUA!D8+LSUE!D8+LSUS!D8+UNO!D8+'LSUHSC S'!D8+'EA CONWAY'!D8+'LSU AG'!D8+'LSU LAW'!D8+'LSUHSC NO'!D8+LSUBOS!D8+PENNINGTON!D8</f>
        <v>159635878</v>
      </c>
      <c r="E8" s="32">
        <f>LSUBR!E8+LSUA!E8+LSUE!E8+LSUS!E8+UNO!E8+'LSUHSC S'!E8+'EA CONWAY'!E8+'LSU AG'!E8+'LSU LAW'!E8+'LSUHSC NO'!E8+LSUBOS!E8+PENNINGTON!E8</f>
        <v>-10920219</v>
      </c>
      <c r="F8" s="27">
        <f>E8/C8</f>
        <v>-0.06402713941091183</v>
      </c>
      <c r="G8" s="4"/>
      <c r="J8" s="2"/>
    </row>
    <row r="9" spans="1:10" ht="34.5">
      <c r="A9" s="41" t="s">
        <v>19</v>
      </c>
      <c r="B9" s="32">
        <f>LSUBR!B9+LSUA!B9+LSUE!B9+LSUS!B9+UNO!B9+'LSUHSC S'!B9+'EA CONWAY'!B9+'LSU AG'!B9+'LSU LAW'!B9+'LSUHSC NO'!B9+LSUBOS!B9+PENNINGTON!B9</f>
        <v>41658925</v>
      </c>
      <c r="C9" s="32">
        <f>LSUBR!C9+LSUA!C9+LSUE!C9+LSUS!C9+UNO!C9+'LSUHSC S'!C9+'EA CONWAY'!C9+'LSU AG'!C9+'LSU LAW'!C9+'LSUHSC NO'!C9+LSUBOS!C9+PENNINGTON!C9</f>
        <v>41678862</v>
      </c>
      <c r="D9" s="32">
        <f>LSUBR!D9+LSUA!D9+LSUE!D9+LSUS!D9+UNO!D9+'LSUHSC S'!D9+'EA CONWAY'!D9+'LSU AG'!D9+'LSU LAW'!D9+'LSUHSC NO'!D9+LSUBOS!D9+PENNINGTON!D9</f>
        <v>41678862</v>
      </c>
      <c r="E9" s="32">
        <f>LSUBR!E9+LSUA!E9+LSUE!E9+LSUS!E9+UNO!E9+'LSUHSC S'!E9+'EA CONWAY'!E9+'LSU AG'!E9+'LSU LAW'!E9+'LSUHSC NO'!E9+LSUBOS!E9+PENNINGTON!E9</f>
        <v>0</v>
      </c>
      <c r="F9" s="27">
        <f aca="true" t="shared" si="0" ref="F9:F30">E9/C9</f>
        <v>0</v>
      </c>
      <c r="G9" s="4"/>
      <c r="J9" s="2"/>
    </row>
    <row r="10" spans="1:10" ht="34.5">
      <c r="A10" s="42" t="s">
        <v>20</v>
      </c>
      <c r="B10" s="32">
        <f>LSUBR!B10+LSUA!B10+LSUE!B10+LSUS!B10+UNO!B10+'LSUHSC S'!B10+'EA CONWAY'!B10+'LSU AG'!B10+'LSU LAW'!B10+'LSUHSC NO'!B10+LSUBOS!B10+PENNINGTON!B10</f>
        <v>3578579</v>
      </c>
      <c r="C10" s="32">
        <f>LSUBR!C10+LSUA!C10+LSUE!C10+LSUS!C10+UNO!C10+'LSUHSC S'!C10+'EA CONWAY'!C10+'LSU AG'!C10+'LSU LAW'!C10+'LSUHSC NO'!C10+LSUBOS!C10+PENNINGTON!C10</f>
        <v>3604438</v>
      </c>
      <c r="D10" s="32">
        <f>LSUBR!D10+LSUA!D10+LSUE!D10+LSUS!D10+UNO!D10+'LSUHSC S'!D10+'EA CONWAY'!D10+'LSU AG'!D10+'LSU LAW'!D10+'LSUHSC NO'!D10+LSUBOS!D10+PENNINGTON!D10</f>
        <v>3767984</v>
      </c>
      <c r="E10" s="32">
        <f>LSUBR!E10+LSUA!E10+LSUE!E10+LSUS!E10+UNO!E10+'LSUHSC S'!E10+'EA CONWAY'!E10+'LSU AG'!E10+'LSU LAW'!E10+'LSUHSC NO'!E10+LSUBOS!E10+PENNINGTON!E10</f>
        <v>163546</v>
      </c>
      <c r="F10" s="27">
        <f t="shared" si="0"/>
        <v>0.04537350899086071</v>
      </c>
      <c r="G10" s="4"/>
      <c r="J10" s="2"/>
    </row>
    <row r="11" spans="1:10" ht="34.5">
      <c r="A11" s="42" t="s">
        <v>21</v>
      </c>
      <c r="B11" s="32">
        <f>LSUBR!B11+LSUA!B11+LSUE!B11+LSUS!B11+UNO!B11+'LSUHSC S'!B11+'EA CONWAY'!B11+'LSU AG'!B11+'LSU LAW'!B11+'LSUHSC NO'!B11+LSUBOS!B11+PENNINGTON!B11</f>
        <v>7995918</v>
      </c>
      <c r="C11" s="32">
        <f>LSUBR!C11+LSUA!C11+LSUE!C11+LSUS!C11+UNO!C11+'LSUHSC S'!C11+'EA CONWAY'!C11+'LSU AG'!C11+'LSU LAW'!C11+'LSUHSC NO'!C11+LSUBOS!C11+PENNINGTON!C11</f>
        <v>8141305</v>
      </c>
      <c r="D11" s="32">
        <f>LSUBR!D11+LSUA!D11+LSUE!D11+LSUS!D11+UNO!D11+'LSUHSC S'!D11+'EA CONWAY'!D11+'LSU AG'!D11+'LSU LAW'!D11+'LSUHSC NO'!D11+LSUBOS!D11+PENNINGTON!D11</f>
        <v>4668174</v>
      </c>
      <c r="E11" s="32">
        <f>LSUBR!E11+LSUA!E11+LSUE!E11+LSUS!E11+UNO!E11+'LSUHSC S'!E11+'EA CONWAY'!E11+'LSU AG'!E11+'LSU LAW'!E11+'LSUHSC NO'!E11+LSUBOS!E11+PENNINGTON!E11</f>
        <v>-3473131</v>
      </c>
      <c r="F11" s="27">
        <f t="shared" si="0"/>
        <v>-0.426606176773871</v>
      </c>
      <c r="G11" s="4"/>
      <c r="J11" s="2"/>
    </row>
    <row r="12" spans="1:10" ht="35.25">
      <c r="A12" s="43" t="s">
        <v>22</v>
      </c>
      <c r="B12" s="32">
        <f>LSUBR!B12+LSUA!B12+LSUE!B12+LSUS!B12+UNO!B12+'LSUHSC S'!B12+'EA CONWAY'!B12+'LSU AG'!B12+'LSU LAW'!B12+'LSUHSC NO'!B12+LSUBOS!B12+PENNINGTON!B12</f>
        <v>298093986</v>
      </c>
      <c r="C12" s="32">
        <f>LSUBR!C12+LSUA!C12+LSUE!C12+LSUS!C12+UNO!C12+'LSUHSC S'!C12+'EA CONWAY'!C12+'LSU AG'!C12+'LSU LAW'!C12+'LSUHSC NO'!C12+LSUBOS!C12+PENNINGTON!C12</f>
        <v>333779866</v>
      </c>
      <c r="D12" s="32">
        <f>LSUBR!D12+LSUA!D12+LSUE!D12+LSUS!D12+UNO!D12+'LSUHSC S'!D12+'EA CONWAY'!D12+'LSU AG'!D12+'LSU LAW'!D12+'LSUHSC NO'!D12+LSUBOS!D12+PENNINGTON!D12</f>
        <v>316183439</v>
      </c>
      <c r="E12" s="32">
        <f>LSUBR!E12+LSUA!E12+LSUE!E12+LSUS!E12+UNO!E12+'LSUHSC S'!E12+'EA CONWAY'!E12+'LSU AG'!E12+'LSU LAW'!E12+'LSUHSC NO'!E12+LSUBOS!E12+PENNINGTON!E12</f>
        <v>-17596427</v>
      </c>
      <c r="F12" s="27">
        <f t="shared" si="0"/>
        <v>-0.052718659189586944</v>
      </c>
      <c r="G12" s="4"/>
      <c r="J12" s="2"/>
    </row>
    <row r="13" spans="1:10" ht="35.25">
      <c r="A13" s="39" t="s">
        <v>23</v>
      </c>
      <c r="B13" s="32"/>
      <c r="C13" s="32"/>
      <c r="D13" s="32"/>
      <c r="E13" s="32"/>
      <c r="F13" s="27" t="e">
        <f t="shared" si="0"/>
        <v>#DIV/0!</v>
      </c>
      <c r="G13" s="4"/>
      <c r="J13" s="2"/>
    </row>
    <row r="14" spans="1:10" ht="35.25">
      <c r="A14" s="44" t="s">
        <v>24</v>
      </c>
      <c r="B14" s="32"/>
      <c r="C14" s="32"/>
      <c r="D14" s="32"/>
      <c r="E14" s="32"/>
      <c r="F14" s="27" t="e">
        <f t="shared" si="0"/>
        <v>#DIV/0!</v>
      </c>
      <c r="G14" s="4"/>
      <c r="J14" s="2"/>
    </row>
    <row r="15" spans="1:10" ht="34.5">
      <c r="A15" s="38" t="s">
        <v>25</v>
      </c>
      <c r="B15" s="32">
        <f>LSUBR!B15+LSUA!B15+LSUE!B15+LSUS!B15+UNO!B15+'LSUHSC S'!B15+'EA CONWAY'!B15+'LSU AG'!B15+'LSU LAW'!B15+'LSUHSC NO'!B15+LSUBOS!B15+PENNINGTON!B15</f>
        <v>178750400</v>
      </c>
      <c r="C15" s="32">
        <f>LSUBR!C15+LSUA!C15+LSUE!C15+LSUS!C15+UNO!C15+'LSUHSC S'!C15+'EA CONWAY'!C15+'LSU AG'!C15+'LSU LAW'!C15+'LSUHSC NO'!C15+LSUBOS!C15+PENNINGTON!C15</f>
        <v>180627324</v>
      </c>
      <c r="D15" s="32">
        <f>LSUBR!D15+LSUA!D15+LSUE!D15+LSUS!D15+UNO!D15+'LSUHSC S'!D15+'EA CONWAY'!D15+'LSU AG'!D15+'LSU LAW'!D15+'LSUHSC NO'!D15+LSUBOS!D15+PENNINGTON!D15</f>
        <v>190372051</v>
      </c>
      <c r="E15" s="32">
        <f>LSUBR!E15+LSUA!E15+LSUE!E15+LSUS!E15+UNO!E15+'LSUHSC S'!E15+'EA CONWAY'!E15+'LSU AG'!E15+'LSU LAW'!E15+'LSUHSC NO'!E15+LSUBOS!E15+PENNINGTON!E15</f>
        <v>9744727</v>
      </c>
      <c r="F15" s="27">
        <f t="shared" si="0"/>
        <v>0.05394935153886241</v>
      </c>
      <c r="G15" s="4"/>
      <c r="J15" s="2"/>
    </row>
    <row r="16" spans="1:10" ht="34.5">
      <c r="A16" s="38" t="s">
        <v>26</v>
      </c>
      <c r="B16" s="32">
        <f>LSUBR!B16+LSUA!B16+LSUE!B16+LSUS!B16+UNO!B16+'LSUHSC S'!B16+'EA CONWAY'!B16+'LSU AG'!B16+'LSU LAW'!B16+'LSUHSC NO'!B16+LSUBOS!B16+PENNINGTON!B16</f>
        <v>36703830</v>
      </c>
      <c r="C16" s="32">
        <f>LSUBR!C16+LSUA!C16+LSUE!C16+LSUS!C16+UNO!C16+'LSUHSC S'!C16+'EA CONWAY'!C16+'LSU AG'!C16+'LSU LAW'!C16+'LSUHSC NO'!C16+LSUBOS!C16+PENNINGTON!C16</f>
        <v>33787175</v>
      </c>
      <c r="D16" s="32">
        <f>LSUBR!D16+LSUA!D16+LSUE!D16+LSUS!D16+UNO!D16+'LSUHSC S'!D16+'EA CONWAY'!D16+'LSU AG'!D16+'LSU LAW'!D16+'LSUHSC NO'!D16+LSUBOS!D16+PENNINGTON!D16</f>
        <v>43587874</v>
      </c>
      <c r="E16" s="32">
        <f>LSUBR!E16+LSUA!E16+LSUE!E16+LSUS!E16+UNO!E16+'LSUHSC S'!E16+'EA CONWAY'!E16+'LSU AG'!E16+'LSU LAW'!E16+'LSUHSC NO'!E16+LSUBOS!E16+PENNINGTON!E16</f>
        <v>9800699</v>
      </c>
      <c r="F16" s="27">
        <f t="shared" si="0"/>
        <v>0.2900715730155007</v>
      </c>
      <c r="G16" s="4"/>
      <c r="J16" s="2"/>
    </row>
    <row r="17" spans="1:10" ht="34.5">
      <c r="A17" s="45" t="s">
        <v>27</v>
      </c>
      <c r="B17" s="32">
        <f>LSUBR!B17+LSUA!B17+LSUE!B17+LSUS!B17+UNO!B17+'LSUHSC S'!B17+'EA CONWAY'!B17+'LSU AG'!B17+'LSU LAW'!B17+'LSUHSC NO'!B17+LSUBOS!B17+PENNINGTON!B17</f>
        <v>21082923</v>
      </c>
      <c r="C17" s="32">
        <f>LSUBR!C17+LSUA!C17+LSUE!C17+LSUS!C17+UNO!C17+'LSUHSC S'!C17+'EA CONWAY'!C17+'LSU AG'!C17+'LSU LAW'!C17+'LSUHSC NO'!C17+LSUBOS!C17+PENNINGTON!C17</f>
        <v>20856654</v>
      </c>
      <c r="D17" s="32">
        <f>LSUBR!D17+LSUA!D17+LSUE!D17+LSUS!D17+UNO!D17+'LSUHSC S'!D17+'EA CONWAY'!D17+'LSU AG'!D17+'LSU LAW'!D17+'LSUHSC NO'!D17+LSUBOS!D17+PENNINGTON!D17</f>
        <v>21192583</v>
      </c>
      <c r="E17" s="32">
        <f>LSUBR!E17+LSUA!E17+LSUE!E17+LSUS!E17+UNO!E17+'LSUHSC S'!E17+'EA CONWAY'!E17+'LSU AG'!E17+'LSU LAW'!E17+'LSUHSC NO'!E17+LSUBOS!E17+PENNINGTON!E17</f>
        <v>335929</v>
      </c>
      <c r="F17" s="27">
        <f t="shared" si="0"/>
        <v>0.01610656244285397</v>
      </c>
      <c r="G17" s="4"/>
      <c r="J17" s="2"/>
    </row>
    <row r="18" spans="1:10" ht="34.5">
      <c r="A18" s="45" t="s">
        <v>28</v>
      </c>
      <c r="B18" s="32">
        <f>LSUBR!B18+LSUA!B18+LSUE!B18+LSUS!B18+UNO!B18+'LSUHSC S'!B18+'EA CONWAY'!B18+'LSU AG'!B18+'LSU LAW'!B18+'LSUHSC NO'!B18+LSUBOS!B18+PENNINGTON!B18</f>
        <v>7388787</v>
      </c>
      <c r="C18" s="32">
        <f>LSUBR!C18+LSUA!C18+LSUE!C18+LSUS!C18+UNO!C18+'LSUHSC S'!C18+'EA CONWAY'!C18+'LSU AG'!C18+'LSU LAW'!C18+'LSUHSC NO'!C18+LSUBOS!C18+PENNINGTON!C18</f>
        <v>7440903</v>
      </c>
      <c r="D18" s="32">
        <f>LSUBR!D18+LSUA!D18+LSUE!D18+LSUS!D18+UNO!D18+'LSUHSC S'!D18+'EA CONWAY'!D18+'LSU AG'!D18+'LSU LAW'!D18+'LSUHSC NO'!D18+LSUBOS!D18+PENNINGTON!D18</f>
        <v>8959714</v>
      </c>
      <c r="E18" s="32">
        <f>LSUBR!E18+LSUA!E18+LSUE!E18+LSUS!E18+UNO!E18+'LSUHSC S'!E18+'EA CONWAY'!E18+'LSU AG'!E18+'LSU LAW'!E18+'LSUHSC NO'!E18+LSUBOS!E18+PENNINGTON!E18</f>
        <v>1518811</v>
      </c>
      <c r="F18" s="27">
        <f t="shared" si="0"/>
        <v>0.20411648962498236</v>
      </c>
      <c r="G18" s="4"/>
      <c r="J18" s="2"/>
    </row>
    <row r="19" spans="1:10" ht="34.5">
      <c r="A19" s="38" t="s">
        <v>29</v>
      </c>
      <c r="B19" s="32">
        <f>LSUBR!B19+LSUA!B19+LSUE!B19+LSUS!B19+UNO!B19+'LSUHSC S'!B19+'EA CONWAY'!B19+'LSU AG'!B19+'LSU LAW'!B19+'LSUHSC NO'!B19+LSUBOS!B19+PENNINGTON!B19</f>
        <v>17825279</v>
      </c>
      <c r="C19" s="32">
        <f>LSUBR!C19+LSUA!C19+LSUE!C19+LSUS!C19+UNO!C19+'LSUHSC S'!C19+'EA CONWAY'!C19+'LSU AG'!C19+'LSU LAW'!C19+'LSUHSC NO'!C19+LSUBOS!C19+PENNINGTON!C19</f>
        <v>16400969</v>
      </c>
      <c r="D19" s="32">
        <f>LSUBR!D19+LSUA!D19+LSUE!D19+LSUS!D19+UNO!D19+'LSUHSC S'!D19+'EA CONWAY'!D19+'LSU AG'!D19+'LSU LAW'!D19+'LSUHSC NO'!D19+LSUBOS!D19+PENNINGTON!D19</f>
        <v>18727204</v>
      </c>
      <c r="E19" s="32">
        <f>LSUBR!E19+LSUA!E19+LSUE!E19+LSUS!E19+UNO!E19+'LSUHSC S'!E19+'EA CONWAY'!E19+'LSU AG'!E19+'LSU LAW'!E19+'LSUHSC NO'!E19+LSUBOS!E19+PENNINGTON!E19</f>
        <v>2326235</v>
      </c>
      <c r="F19" s="27">
        <f t="shared" si="0"/>
        <v>0.1418352171752779</v>
      </c>
      <c r="G19" s="4"/>
      <c r="J19" s="2"/>
    </row>
    <row r="20" spans="1:10" ht="35.25">
      <c r="A20" s="39" t="s">
        <v>30</v>
      </c>
      <c r="B20" s="32">
        <f>LSUBR!B20+LSUA!B20+LSUE!B20+LSUS!B20+UNO!B20+'LSUHSC S'!B20+'EA CONWAY'!B20+'LSU AG'!B20+'LSU LAW'!B20+'LSUHSC NO'!B20+LSUBOS!B20+PENNINGTON!B20</f>
        <v>261751219</v>
      </c>
      <c r="C20" s="32">
        <f>LSUBR!C20+LSUA!C20+LSUE!C20+LSUS!C20+UNO!C20+'LSUHSC S'!C20+'EA CONWAY'!C20+'LSU AG'!C20+'LSU LAW'!C20+'LSUHSC NO'!C20+LSUBOS!C20+PENNINGTON!C20</f>
        <v>259113025</v>
      </c>
      <c r="D20" s="32">
        <f>LSUBR!D20+LSUA!D20+LSUE!D20+LSUS!D20+UNO!D20+'LSUHSC S'!D20+'EA CONWAY'!D20+'LSU AG'!D20+'LSU LAW'!D20+'LSUHSC NO'!D20+LSUBOS!D20+PENNINGTON!D20</f>
        <v>282839426</v>
      </c>
      <c r="E20" s="32">
        <f>LSUBR!E20+LSUA!E20+LSUE!E20+LSUS!E20+UNO!E20+'LSUHSC S'!E20+'EA CONWAY'!E20+'LSU AG'!E20+'LSU LAW'!E20+'LSUHSC NO'!E20+LSUBOS!E20+PENNINGTON!E20</f>
        <v>23726401</v>
      </c>
      <c r="F20" s="28">
        <f t="shared" si="0"/>
        <v>0.09156776661458836</v>
      </c>
      <c r="G20" s="4"/>
      <c r="J20" s="2"/>
    </row>
    <row r="21" spans="1:10" ht="34.5">
      <c r="A21" s="46" t="s">
        <v>31</v>
      </c>
      <c r="B21" s="32">
        <f>LSUBR!B21+LSUA!B21+LSUE!B21+LSUS!B21+UNO!B21+'LSUHSC S'!B21+'EA CONWAY'!B21+'LSU AG'!B21+'LSU LAW'!B21+'LSUHSC NO'!B21+LSUBOS!B21+PENNINGTON!B21</f>
        <v>33293596</v>
      </c>
      <c r="C21" s="32">
        <f>LSUBR!C21+LSUA!C21+LSUE!C21+LSUS!C21+UNO!C21+'LSUHSC S'!C21+'EA CONWAY'!C21+'LSU AG'!C21+'LSU LAW'!C21+'LSUHSC NO'!C21+LSUBOS!C21+PENNINGTON!C21</f>
        <v>29584464</v>
      </c>
      <c r="D21" s="32">
        <f>LSUBR!D21+LSUA!D21+LSUE!D21+LSUS!D21+UNO!D21+'LSUHSC S'!D21+'EA CONWAY'!D21+'LSU AG'!D21+'LSU LAW'!D21+'LSUHSC NO'!D21+LSUBOS!D21+PENNINGTON!D21</f>
        <v>31072136</v>
      </c>
      <c r="E21" s="32">
        <f>LSUBR!E21+LSUA!E21+LSUE!E21+LSUS!E21+UNO!E21+'LSUHSC S'!E21+'EA CONWAY'!E21+'LSU AG'!E21+'LSU LAW'!E21+'LSUHSC NO'!E21+LSUBOS!E21+PENNINGTON!E21</f>
        <v>1487672</v>
      </c>
      <c r="F21" s="27">
        <f t="shared" si="0"/>
        <v>0.050285582324560624</v>
      </c>
      <c r="G21" s="4"/>
      <c r="J21" s="2"/>
    </row>
    <row r="22" spans="1:10" ht="34.5">
      <c r="A22" s="45" t="s">
        <v>32</v>
      </c>
      <c r="B22" s="32">
        <f>LSUBR!B22+LSUA!B22+LSUE!B22+LSUS!B22+UNO!B22+'LSUHSC S'!B22+'EA CONWAY'!B22+'LSU AG'!B22+'LSU LAW'!B22+'LSUHSC NO'!B22+LSUBOS!B22+PENNINGTON!B22</f>
        <v>13296748</v>
      </c>
      <c r="C22" s="32">
        <f>LSUBR!C22+LSUA!C22+LSUE!C22+LSUS!C22+UNO!C22+'LSUHSC S'!C22+'EA CONWAY'!C22+'LSU AG'!C22+'LSU LAW'!C22+'LSUHSC NO'!C22+LSUBOS!C22+PENNINGTON!C22</f>
        <v>11904450</v>
      </c>
      <c r="D22" s="32">
        <f>LSUBR!D22+LSUA!D22+LSUE!D22+LSUS!D22+UNO!D22+'LSUHSC S'!D22+'EA CONWAY'!D22+'LSU AG'!D22+'LSU LAW'!D22+'LSUHSC NO'!D22+LSUBOS!D22+PENNINGTON!D22</f>
        <v>12695795</v>
      </c>
      <c r="E22" s="32">
        <f>LSUBR!E22+LSUA!E22+LSUE!E22+LSUS!E22+UNO!E22+'LSUHSC S'!E22+'EA CONWAY'!E22+'LSU AG'!E22+'LSU LAW'!E22+'LSUHSC NO'!E22+LSUBOS!E22+PENNINGTON!E22</f>
        <v>791345</v>
      </c>
      <c r="F22" s="27">
        <f t="shared" si="0"/>
        <v>0.0664747216377069</v>
      </c>
      <c r="G22" s="4"/>
      <c r="J22" s="2"/>
    </row>
    <row r="23" spans="1:10" ht="34.5">
      <c r="A23" s="47" t="s">
        <v>33</v>
      </c>
      <c r="B23" s="32">
        <f>LSUBR!B23+LSUA!B23+LSUE!B23+LSUS!B23+UNO!B23+'LSUHSC S'!B23+'EA CONWAY'!B23+'LSU AG'!B23+'LSU LAW'!B23+'LSUHSC NO'!B23+LSUBOS!B23+PENNINGTON!B23</f>
        <v>0</v>
      </c>
      <c r="C23" s="32">
        <f>LSUBR!C23+LSUA!C23+LSUE!C23+LSUS!C23+UNO!C23+'LSUHSC S'!C23+'EA CONWAY'!C23+'LSU AG'!C23+'LSU LAW'!C23+'LSUHSC NO'!C23+LSUBOS!C23+PENNINGTON!C23</f>
        <v>0</v>
      </c>
      <c r="D23" s="32">
        <f>LSUBR!D23+LSUA!D23+LSUE!D23+LSUS!D23+UNO!D23+'LSUHSC S'!D23+'EA CONWAY'!D23+'LSU AG'!D23+'LSU LAW'!D23+'LSUHSC NO'!D23+LSUBOS!D23+PENNINGTON!D23</f>
        <v>0</v>
      </c>
      <c r="E23" s="32">
        <f>LSUBR!E23+LSUA!E23+LSUE!E23+LSUS!E23+UNO!E23+'LSUHSC S'!E23+'EA CONWAY'!E23+'LSU AG'!E23+'LSU LAW'!E23+'LSUHSC NO'!E23+LSUBOS!E23+PENNINGTON!E23</f>
        <v>0</v>
      </c>
      <c r="F23" s="27" t="e">
        <f t="shared" si="0"/>
        <v>#DIV/0!</v>
      </c>
      <c r="G23" s="4"/>
      <c r="J23" s="2"/>
    </row>
    <row r="24" spans="1:10" ht="34.5">
      <c r="A24" s="41" t="s">
        <v>34</v>
      </c>
      <c r="B24" s="32">
        <f>LSUBR!B24+LSUA!B24+LSUE!B24+LSUS!B24+UNO!B24+'LSUHSC S'!B24+'EA CONWAY'!B24+'LSU AG'!B24+'LSU LAW'!B24+'LSUHSC NO'!B24+LSUBOS!B24+PENNINGTON!B24</f>
        <v>0</v>
      </c>
      <c r="C24" s="32">
        <f>LSUBR!C24+LSUA!C24+LSUE!C24+LSUS!C24+UNO!C24+'LSUHSC S'!C24+'EA CONWAY'!C24+'LSU AG'!C24+'LSU LAW'!C24+'LSUHSC NO'!C24+LSUBOS!C24+PENNINGTON!C24</f>
        <v>0</v>
      </c>
      <c r="D24" s="32">
        <f>LSUBR!D24+LSUA!D24+LSUE!D24+LSUS!D24+UNO!D24+'LSUHSC S'!D24+'EA CONWAY'!D24+'LSU AG'!D24+'LSU LAW'!D24+'LSUHSC NO'!D24+LSUBOS!D24+PENNINGTON!D24</f>
        <v>0</v>
      </c>
      <c r="E24" s="32">
        <f>LSUBR!E24+LSUA!E24+LSUE!E24+LSUS!E24+UNO!E24+'LSUHSC S'!E24+'EA CONWAY'!E24+'LSU AG'!E24+'LSU LAW'!E24+'LSUHSC NO'!E24+LSUBOS!E24+PENNINGTON!E24</f>
        <v>0</v>
      </c>
      <c r="F24" s="27" t="e">
        <f t="shared" si="0"/>
        <v>#DIV/0!</v>
      </c>
      <c r="G24" s="3"/>
      <c r="J24" s="2"/>
    </row>
    <row r="25" spans="1:10" ht="34.5">
      <c r="A25" s="45" t="s">
        <v>35</v>
      </c>
      <c r="B25" s="32">
        <f>LSUBR!B25+LSUA!B25+LSUE!B25+LSUS!B25+UNO!B25+'LSUHSC S'!B25+'EA CONWAY'!B25+'LSU AG'!B25+'LSU LAW'!B25+'LSUHSC NO'!B25+LSUBOS!B25+PENNINGTON!B25</f>
        <v>0</v>
      </c>
      <c r="C25" s="32">
        <f>LSUBR!C25+LSUA!C25+LSUE!C25+LSUS!C25+UNO!C25+'LSUHSC S'!C25+'EA CONWAY'!C25+'LSU AG'!C25+'LSU LAW'!C25+'LSUHSC NO'!C25+LSUBOS!C25+PENNINGTON!C25</f>
        <v>0</v>
      </c>
      <c r="D25" s="32">
        <f>LSUBR!D25+LSUA!D25+LSUE!D25+LSUS!D25+UNO!D25+'LSUHSC S'!D25+'EA CONWAY'!D25+'LSU AG'!D25+'LSU LAW'!D25+'LSUHSC NO'!D25+LSUBOS!D25+PENNINGTON!D25</f>
        <v>0</v>
      </c>
      <c r="E25" s="32">
        <f>LSUBR!E25+LSUA!E25+LSUE!E25+LSUS!E25+UNO!E25+'LSUHSC S'!E25+'EA CONWAY'!E25+'LSU AG'!E25+'LSU LAW'!E25+'LSUHSC NO'!E25+LSUBOS!E25+PENNINGTON!E25</f>
        <v>0</v>
      </c>
      <c r="F25" s="27" t="e">
        <f t="shared" si="0"/>
        <v>#DIV/0!</v>
      </c>
      <c r="G25" s="3"/>
      <c r="J25" s="2"/>
    </row>
    <row r="26" spans="1:10" ht="34.5">
      <c r="A26" s="47" t="s">
        <v>36</v>
      </c>
      <c r="B26" s="32">
        <f>LSUBR!B26+LSUA!B26+LSUE!B26+LSUS!B26+UNO!B26+'LSUHSC S'!B26+'EA CONWAY'!B26+'LSU AG'!B26+'LSU LAW'!B26+'LSUHSC NO'!B26+LSUBOS!B26+PENNINGTON!B26</f>
        <v>16887576</v>
      </c>
      <c r="C26" s="32">
        <f>LSUBR!C26+LSUA!C26+LSUE!C26+LSUS!C26+UNO!C26+'LSUHSC S'!C26+'EA CONWAY'!C26+'LSU AG'!C26+'LSU LAW'!C26+'LSUHSC NO'!C26+LSUBOS!C26+PENNINGTON!C26</f>
        <v>29271362</v>
      </c>
      <c r="D26" s="32">
        <f>LSUBR!D26+LSUA!D26+LSUE!D26+LSUS!D26+UNO!D26+'LSUHSC S'!D26+'EA CONWAY'!D26+'LSU AG'!D26+'LSU LAW'!D26+'LSUHSC NO'!D26+LSUBOS!D26+PENNINGTON!D26</f>
        <v>24273880</v>
      </c>
      <c r="E26" s="32">
        <f>LSUBR!E26+LSUA!E26+LSUE!E26+LSUS!E26+UNO!E26+'LSUHSC S'!E26+'EA CONWAY'!E26+'LSU AG'!E26+'LSU LAW'!E26+'LSUHSC NO'!E26+LSUBOS!E26+PENNINGTON!E26</f>
        <v>-4997482</v>
      </c>
      <c r="F26" s="27">
        <f t="shared" si="0"/>
        <v>-0.17072939755929362</v>
      </c>
      <c r="G26" s="3"/>
      <c r="J26" s="2"/>
    </row>
    <row r="27" spans="1:10" ht="35.25">
      <c r="A27" s="48" t="s">
        <v>37</v>
      </c>
      <c r="B27" s="32">
        <f>LSUBR!B27+LSUA!B27+LSUE!B27+LSUS!B27+UNO!B27+'LSUHSC S'!B27+'EA CONWAY'!B27+'LSU AG'!B27+'LSU LAW'!B27+'LSUHSC NO'!B27+LSUBOS!B27+PENNINGTON!B27</f>
        <v>325229139</v>
      </c>
      <c r="C27" s="32">
        <f>LSUBR!C27+LSUA!C27+LSUE!C27+LSUS!C27+UNO!C27+'LSUHSC S'!C27+'EA CONWAY'!C27+'LSU AG'!C27+'LSU LAW'!C27+'LSUHSC NO'!C27+LSUBOS!C27+PENNINGTON!C27</f>
        <v>329873301</v>
      </c>
      <c r="D27" s="32">
        <f>LSUBR!D27+LSUA!D27+LSUE!D27+LSUS!D27+UNO!D27+'LSUHSC S'!D27+'EA CONWAY'!D27+'LSU AG'!D27+'LSU LAW'!D27+'LSUHSC NO'!D27+LSUBOS!D27+PENNINGTON!D27</f>
        <v>350881237</v>
      </c>
      <c r="E27" s="32">
        <f>LSUBR!E27+LSUA!E27+LSUE!E27+LSUS!E27+UNO!E27+'LSUHSC S'!E27+'EA CONWAY'!E27+'LSU AG'!E27+'LSU LAW'!E27+'LSUHSC NO'!E27+LSUBOS!E27+PENNINGTON!E27</f>
        <v>21007936</v>
      </c>
      <c r="F27" s="27">
        <f t="shared" si="0"/>
        <v>0.0636848630559525</v>
      </c>
      <c r="G27" s="3"/>
      <c r="J27" s="2"/>
    </row>
    <row r="28" spans="1:10" ht="35.25">
      <c r="A28" s="44" t="s">
        <v>38</v>
      </c>
      <c r="B28" s="62"/>
      <c r="C28" s="34"/>
      <c r="D28" s="34"/>
      <c r="E28" s="34"/>
      <c r="F28" s="29" t="e">
        <f t="shared" si="0"/>
        <v>#DIV/0!</v>
      </c>
      <c r="G28" s="3"/>
      <c r="J28" s="2"/>
    </row>
    <row r="29" spans="1:10" ht="34.5">
      <c r="A29" s="49" t="s">
        <v>39</v>
      </c>
      <c r="B29" s="32">
        <f>LSUBR!B29+LSUA!B29+LSUE!B29+LSUS!B29+UNO!B29+'LSUHSC S'!B29+'EA CONWAY'!B29+'LSU AG'!B29+'LSU LAW'!B29+'LSUHSC NO'!B29+LSUBOS!B29+PENNINGTON!B29</f>
        <v>0</v>
      </c>
      <c r="C29" s="32">
        <f>LSUBR!C29+LSUA!C29+LSUE!C29+LSUS!C29+UNO!C29+'LSUHSC S'!C29+'EA CONWAY'!C29+'LSU AG'!C29+'LSU LAW'!C29+'LSUHSC NO'!C29+LSUBOS!C29+PENNINGTON!C29</f>
        <v>0</v>
      </c>
      <c r="D29" s="32">
        <f>LSUBR!D29+LSUA!D29+LSUE!D29+LSUS!D29+UNO!D29+'LSUHSC S'!D29+'EA CONWAY'!D29+'LSU AG'!D29+'LSU LAW'!D29+'LSUHSC NO'!D29+LSUBOS!D29+PENNINGTON!D29</f>
        <v>0</v>
      </c>
      <c r="E29" s="32">
        <f>LSUBR!E29+LSUA!E29+LSUE!E29+LSUS!E29+UNO!E29+'LSUHSC S'!E29+'EA CONWAY'!E29+'LSU AG'!E29+'LSU LAW'!E29+'LSUHSC NO'!E29+LSUBOS!E29+PENNINGTON!E29</f>
        <v>0</v>
      </c>
      <c r="F29" s="27" t="e">
        <f t="shared" si="0"/>
        <v>#DIV/0!</v>
      </c>
      <c r="G29" s="3"/>
      <c r="J29" s="2"/>
    </row>
    <row r="30" spans="1:10" ht="34.5">
      <c r="A30" s="40" t="s">
        <v>40</v>
      </c>
      <c r="B30" s="32">
        <f>LSUBR!B30+LSUA!B30+LSUE!B30+LSUS!B30+UNO!B30+'LSUHSC S'!B30+'EA CONWAY'!B30+'LSU AG'!B30+'LSU LAW'!B30+'LSUHSC NO'!B30+LSUBOS!B30+PENNINGTON!B30</f>
        <v>48681834</v>
      </c>
      <c r="C30" s="32">
        <f>LSUBR!C30+LSUA!C30+LSUE!C30+LSUS!C30+UNO!C30+'LSUHSC S'!C30+'EA CONWAY'!C30+'LSU AG'!C30+'LSU LAW'!C30+'LSUHSC NO'!C30+LSUBOS!C30+PENNINGTON!C30</f>
        <v>44427986</v>
      </c>
      <c r="D30" s="32">
        <f>LSUBR!D30+LSUA!D30+LSUE!D30+LSUS!D30+UNO!D30+'LSUHSC S'!D30+'EA CONWAY'!D30+'LSU AG'!D30+'LSU LAW'!D30+'LSUHSC NO'!D30+LSUBOS!D30+PENNINGTON!D30</f>
        <v>44120225</v>
      </c>
      <c r="E30" s="32">
        <f>LSUBR!E30+LSUA!E30+LSUE!E30+LSUS!E30+UNO!E30+'LSUHSC S'!E30+'EA CONWAY'!E30+'LSU AG'!E30+'LSU LAW'!E30+'LSUHSC NO'!E30+LSUBOS!E30+PENNINGTON!E30</f>
        <v>-307761</v>
      </c>
      <c r="F30" s="27">
        <f t="shared" si="0"/>
        <v>-0.006927187741528504</v>
      </c>
      <c r="G30" s="3"/>
      <c r="J30" s="2"/>
    </row>
    <row r="31" spans="1:10" ht="35.25">
      <c r="A31" s="50" t="s">
        <v>41</v>
      </c>
      <c r="B31" s="60"/>
      <c r="C31" s="19"/>
      <c r="D31" s="19"/>
      <c r="E31" s="19"/>
      <c r="F31" s="28"/>
      <c r="G31" s="3"/>
      <c r="J31" s="2"/>
    </row>
    <row r="32" spans="1:10" ht="34.5">
      <c r="A32" s="45" t="s">
        <v>42</v>
      </c>
      <c r="B32" s="32">
        <f>LSUBR!B32+LSUA!B32+LSUE!B32+LSUS!B32+UNO!B32+'LSUHSC S'!B32+'EA CONWAY'!B32+'LSU AG'!B32+'LSU LAW'!B32+'LSUHSC NO'!B32+LSUBOS!B32+PENNINGTON!B32</f>
        <v>0</v>
      </c>
      <c r="C32" s="32">
        <f>LSUBR!C32+LSUA!C32+LSUE!C32+LSUS!C32+UNO!C32+'LSUHSC S'!C32+'EA CONWAY'!C32+'LSU AG'!C32+'LSU LAW'!C32+'LSUHSC NO'!C32+LSUBOS!C32+PENNINGTON!C32</f>
        <v>0</v>
      </c>
      <c r="D32" s="32">
        <f>LSUBR!D32+LSUA!D32+LSUE!D32+LSUS!D32+UNO!D32+'LSUHSC S'!D32+'EA CONWAY'!D32+'LSU AG'!D32+'LSU LAW'!D32+'LSUHSC NO'!D32+LSUBOS!D32+PENNINGTON!D32</f>
        <v>0</v>
      </c>
      <c r="E32" s="32">
        <f>LSUBR!E32+LSUA!E32+LSUE!E32+LSUS!E32+UNO!E32+'LSUHSC S'!E32+'EA CONWAY'!E32+'LSU AG'!E32+'LSU LAW'!E32+'LSUHSC NO'!E32+LSUBOS!E32+PENNINGTON!E32</f>
        <v>0</v>
      </c>
      <c r="F32" s="65"/>
      <c r="G32" s="3"/>
      <c r="J32" s="2"/>
    </row>
    <row r="33" spans="1:10" ht="34.5">
      <c r="A33" s="40" t="s">
        <v>43</v>
      </c>
      <c r="B33" s="32">
        <f>LSUBR!B33+LSUA!B33+LSUE!B33+LSUS!B33+UNO!B33+'LSUHSC S'!B33+'EA CONWAY'!B33+'LSU AG'!B33+'LSU LAW'!B33+'LSUHSC NO'!B33+LSUBOS!B33+PENNINGTON!B33</f>
        <v>10858262</v>
      </c>
      <c r="C33" s="32">
        <f>LSUBR!C33+LSUA!C33+LSUE!C33+LSUS!C33+UNO!C33+'LSUHSC S'!C33+'EA CONWAY'!C33+'LSU AG'!C33+'LSU LAW'!C33+'LSUHSC NO'!C33+LSUBOS!C33+PENNINGTON!C33</f>
        <v>12018275</v>
      </c>
      <c r="D33" s="32">
        <f>LSUBR!D33+LSUA!D33+LSUE!D33+LSUS!D33+UNO!D33+'LSUHSC S'!D33+'EA CONWAY'!D33+'LSU AG'!D33+'LSU LAW'!D33+'LSUHSC NO'!D33+LSUBOS!D33+PENNINGTON!D33</f>
        <v>12018275</v>
      </c>
      <c r="E33" s="32">
        <f>LSUBR!E33+LSUA!E33+LSUE!E33+LSUS!E33+UNO!E33+'LSUHSC S'!E33+'EA CONWAY'!E33+'LSU AG'!E33+'LSU LAW'!E33+'LSUHSC NO'!E33+LSUBOS!E33+PENNINGTON!E33</f>
        <v>0</v>
      </c>
      <c r="F33" s="27">
        <f>E33/C33</f>
        <v>0</v>
      </c>
      <c r="G33" s="3"/>
      <c r="J33" s="2"/>
    </row>
    <row r="34" spans="1:10" ht="35.25">
      <c r="A34" s="39" t="s">
        <v>44</v>
      </c>
      <c r="B34" s="32">
        <f>LSUBR!B34+LSUA!B34+LSUE!B34+LSUS!B34+UNO!B34+'LSUHSC S'!B34+'EA CONWAY'!B34+'LSU AG'!B34+'LSU LAW'!B34+'LSUHSC NO'!B34+LSUBOS!B34+PENNINGTON!B34</f>
        <v>59540096</v>
      </c>
      <c r="C34" s="32">
        <f>LSUBR!C34+LSUA!C34+LSUE!C34+LSUS!C34+UNO!C34+'LSUHSC S'!C34+'EA CONWAY'!C34+'LSU AG'!C34+'LSU LAW'!C34+'LSUHSC NO'!C34+LSUBOS!C34+PENNINGTON!C34</f>
        <v>56446261</v>
      </c>
      <c r="D34" s="32">
        <f>LSUBR!D34+LSUA!D34+LSUE!D34+LSUS!D34+UNO!D34+'LSUHSC S'!D34+'EA CONWAY'!D34+'LSU AG'!D34+'LSU LAW'!D34+'LSUHSC NO'!D34+LSUBOS!D34+PENNINGTON!D34</f>
        <v>56138500</v>
      </c>
      <c r="E34" s="32">
        <f>LSUBR!E34+LSUA!E34+LSUE!E34+LSUS!E34+UNO!E34+'LSUHSC S'!E34+'EA CONWAY'!E34+'LSU AG'!E34+'LSU LAW'!E34+'LSUHSC NO'!E34+LSUBOS!E34+PENNINGTON!E34</f>
        <v>-307761</v>
      </c>
      <c r="F34" s="66"/>
      <c r="G34" s="3"/>
      <c r="J34" s="2"/>
    </row>
    <row r="35" spans="1:10" ht="36" thickBot="1">
      <c r="A35" s="51" t="s">
        <v>45</v>
      </c>
      <c r="B35" s="110">
        <f>LSUBR!B35+LSUA!B35+LSUE!B35+LSUS!B35+UNO!B35+'LSUHSC S'!B35+'EA CONWAY'!B35+'LSU AG'!B35+'LSU LAW'!B35+'LSUHSC NO'!B35+LSUBOS!B35+PENNINGTON!B35</f>
        <v>682863221</v>
      </c>
      <c r="C35" s="111">
        <f>LSUBR!C35+LSUA!C35+LSUE!C35+LSUS!C35+UNO!C35+'LSUHSC S'!C35+'EA CONWAY'!C35+'LSU AG'!C35+'LSU LAW'!C35+'LSUHSC NO'!C35+LSUBOS!C35+PENNINGTON!C35</f>
        <v>720099428</v>
      </c>
      <c r="D35" s="111">
        <f>LSUBR!D35+LSUA!D35+LSUE!D35+LSUS!D35+UNO!D35+'LSUHSC S'!D35+'EA CONWAY'!D35+'LSU AG'!D35+'LSU LAW'!D35+'LSUHSC NO'!D35+LSUBOS!D35+PENNINGTON!D35</f>
        <v>723203176</v>
      </c>
      <c r="E35" s="111">
        <f>LSUBR!E35+LSUA!E35+LSUE!E35+LSUS!E35+UNO!E35+'LSUHSC S'!E35+'EA CONWAY'!E35+'LSU AG'!E35+'LSU LAW'!E35+'LSUHSC NO'!E35+LSUBOS!E35+PENNINGTON!E35</f>
        <v>3103748</v>
      </c>
      <c r="F35" s="112">
        <f>E35/C35</f>
        <v>0.004310165901145529</v>
      </c>
      <c r="G35" s="3"/>
      <c r="J35" s="2"/>
    </row>
    <row r="36" spans="1:10" ht="35.25" customHeight="1" thickTop="1">
      <c r="A36" s="2"/>
      <c r="B36" s="170"/>
      <c r="C36" s="170"/>
      <c r="D36" s="170"/>
      <c r="E36" s="170"/>
      <c r="F36" s="30"/>
      <c r="G36" s="2"/>
      <c r="H36" s="2"/>
      <c r="I36" s="2"/>
      <c r="J36" s="2"/>
    </row>
    <row r="37" spans="1:9" ht="45">
      <c r="A37" s="52" t="s">
        <v>46</v>
      </c>
      <c r="B37" s="53"/>
      <c r="C37" s="53"/>
      <c r="D37" s="53"/>
      <c r="E37" s="53"/>
      <c r="F37" s="2"/>
      <c r="G37" s="2"/>
      <c r="H37" s="2"/>
      <c r="I37" s="2"/>
    </row>
    <row r="38" spans="1:9" ht="44.25">
      <c r="A38" s="54"/>
      <c r="B38" s="55"/>
      <c r="C38" s="55"/>
      <c r="D38" s="55"/>
      <c r="E38" s="173"/>
      <c r="F38" s="2"/>
      <c r="G38" s="2"/>
      <c r="H38" s="2"/>
      <c r="I38" s="2"/>
    </row>
    <row r="39" spans="1:9" ht="44.25">
      <c r="A39" s="56" t="s">
        <v>47</v>
      </c>
      <c r="B39" s="55"/>
      <c r="C39" s="55"/>
      <c r="D39" s="55"/>
      <c r="E39" s="55"/>
      <c r="F39" s="2"/>
      <c r="G39" s="2"/>
      <c r="H39" s="2"/>
      <c r="I39" s="2"/>
    </row>
    <row r="40" spans="1:10" ht="15">
      <c r="A40" s="2"/>
      <c r="B40" s="2"/>
      <c r="C40" s="2"/>
      <c r="D40" s="2"/>
      <c r="E40" s="2"/>
      <c r="F40" s="30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30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30"/>
      <c r="G42" s="2"/>
      <c r="H42" s="2"/>
      <c r="I42" s="2"/>
      <c r="J42" s="2"/>
    </row>
  </sheetData>
  <sheetProtection/>
  <printOptions/>
  <pageMargins left="0.75" right="0.75" top="1" bottom="1" header="0.5" footer="0.5"/>
  <pageSetup fitToHeight="1" fitToWidth="1" horizontalDpi="600" verticalDpi="600" orientation="portrait" scale="2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D13" sqref="D13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64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>
        <v>3578579</v>
      </c>
      <c r="C10" s="86">
        <v>3604438</v>
      </c>
      <c r="D10" s="86">
        <v>3767984</v>
      </c>
      <c r="E10" s="87">
        <f>D10-C10</f>
        <v>163546</v>
      </c>
      <c r="F10" s="78"/>
    </row>
    <row r="11" spans="1:6" ht="34.5">
      <c r="A11" s="42" t="s">
        <v>21</v>
      </c>
      <c r="B11" s="86">
        <v>4340868</v>
      </c>
      <c r="C11" s="86">
        <v>4541305</v>
      </c>
      <c r="D11" s="86">
        <v>4668174</v>
      </c>
      <c r="E11" s="87">
        <f>D11-C11</f>
        <v>126869</v>
      </c>
      <c r="F11" s="78"/>
    </row>
    <row r="12" spans="1:6" ht="35.25">
      <c r="A12" s="43" t="s">
        <v>22</v>
      </c>
      <c r="B12" s="88">
        <f>B10+B9+B8+B7+B11</f>
        <v>7919447</v>
      </c>
      <c r="C12" s="88">
        <f>C10+C9+C8+C7+C11</f>
        <v>8145743</v>
      </c>
      <c r="D12" s="88">
        <f>D10+D9+D8+D7+D11</f>
        <v>8436158</v>
      </c>
      <c r="E12" s="88">
        <f>E10+E9+E8+E7+E11</f>
        <v>290415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90869140</v>
      </c>
      <c r="C15" s="92">
        <v>89717670</v>
      </c>
      <c r="D15" s="92">
        <v>94090364</v>
      </c>
      <c r="E15" s="92">
        <f>D15-C15</f>
        <v>4372694</v>
      </c>
      <c r="F15" s="90"/>
    </row>
    <row r="16" spans="1:6" ht="34.5">
      <c r="A16" s="38" t="s">
        <v>26</v>
      </c>
      <c r="B16" s="92">
        <v>27523338</v>
      </c>
      <c r="C16" s="92">
        <v>25040354</v>
      </c>
      <c r="D16" s="92">
        <v>31145138</v>
      </c>
      <c r="E16" s="92">
        <f>D16-C16</f>
        <v>6104784</v>
      </c>
      <c r="F16" s="90"/>
    </row>
    <row r="17" spans="1:6" ht="34.5">
      <c r="A17" s="45" t="s">
        <v>27</v>
      </c>
      <c r="B17" s="92">
        <v>15256328</v>
      </c>
      <c r="C17" s="92">
        <v>15175738</v>
      </c>
      <c r="D17" s="92">
        <v>15206500</v>
      </c>
      <c r="E17" s="92">
        <f>D17-C17</f>
        <v>30762</v>
      </c>
      <c r="F17" s="90"/>
    </row>
    <row r="18" spans="1:6" ht="34.5">
      <c r="A18" s="45" t="s">
        <v>28</v>
      </c>
      <c r="B18" s="92">
        <v>4611423</v>
      </c>
      <c r="C18" s="92">
        <v>4562408</v>
      </c>
      <c r="D18" s="92">
        <v>4915488</v>
      </c>
      <c r="E18" s="92">
        <f>D18-C18</f>
        <v>353080</v>
      </c>
      <c r="F18" s="90"/>
    </row>
    <row r="19" spans="1:6" ht="34.5">
      <c r="A19" s="38" t="s">
        <v>29</v>
      </c>
      <c r="B19" s="92">
        <v>11443296</v>
      </c>
      <c r="C19" s="92">
        <v>10336447</v>
      </c>
      <c r="D19" s="92">
        <v>12229693</v>
      </c>
      <c r="E19" s="92">
        <f>D19-C19</f>
        <v>1893246</v>
      </c>
      <c r="F19" s="90"/>
    </row>
    <row r="20" spans="1:6" ht="35.25">
      <c r="A20" s="39" t="s">
        <v>30</v>
      </c>
      <c r="B20" s="88">
        <f>B19+B18+B17+B16+B15</f>
        <v>149703525</v>
      </c>
      <c r="C20" s="88">
        <f>C19+C18+C17+C16+C15</f>
        <v>144832617</v>
      </c>
      <c r="D20" s="88">
        <f>D19+D18+D17+D16+D15</f>
        <v>157587183</v>
      </c>
      <c r="E20" s="93">
        <f>E19+E18+E17+E16+E15</f>
        <v>12754566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6924429</v>
      </c>
      <c r="C22" s="86">
        <v>6009615</v>
      </c>
      <c r="D22" s="86">
        <v>6585074</v>
      </c>
      <c r="E22" s="93">
        <f t="shared" si="0"/>
        <v>575459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7174703</v>
      </c>
      <c r="C26" s="86">
        <v>12991367</v>
      </c>
      <c r="D26" s="86">
        <v>13376528</v>
      </c>
      <c r="E26" s="93">
        <f t="shared" si="0"/>
        <v>385161</v>
      </c>
      <c r="F26" s="78"/>
    </row>
    <row r="27" spans="1:6" ht="35.25">
      <c r="A27" s="48" t="s">
        <v>37</v>
      </c>
      <c r="B27" s="94">
        <f>B26+B25+B24+B23+B22+B21+B20</f>
        <v>163802657</v>
      </c>
      <c r="C27" s="94">
        <f>C26+C25+C24+C23+C22+C21+C20</f>
        <v>163833599</v>
      </c>
      <c r="D27" s="94">
        <f>D26+D25+D24+D23+D22+D21+D20</f>
        <v>177548785</v>
      </c>
      <c r="E27" s="95">
        <f>E26+E25+E24+E23+E22+E21+E20</f>
        <v>13715186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171722104</v>
      </c>
      <c r="C35" s="99">
        <f>C34+C27+C12</f>
        <v>171979342</v>
      </c>
      <c r="D35" s="99">
        <f>D34+D27+D12</f>
        <v>185984943</v>
      </c>
      <c r="E35" s="99">
        <f>E34+E27+E12</f>
        <v>14005601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14005601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65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6812523</v>
      </c>
      <c r="C15" s="92">
        <v>7473256</v>
      </c>
      <c r="D15" s="92">
        <v>7367170</v>
      </c>
      <c r="E15" s="92">
        <f>D15-C15</f>
        <v>-106086</v>
      </c>
      <c r="F15" s="90"/>
    </row>
    <row r="16" spans="1:6" ht="34.5">
      <c r="A16" s="38" t="s">
        <v>26</v>
      </c>
      <c r="B16" s="92">
        <v>73537</v>
      </c>
      <c r="C16" s="92">
        <v>39304</v>
      </c>
      <c r="D16" s="92">
        <v>55192</v>
      </c>
      <c r="E16" s="92">
        <f>D16-C16</f>
        <v>15888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>
        <v>222278</v>
      </c>
      <c r="C19" s="92">
        <v>233000</v>
      </c>
      <c r="D19" s="92">
        <v>219000</v>
      </c>
      <c r="E19" s="92">
        <f>D19-C19</f>
        <v>-14000</v>
      </c>
      <c r="F19" s="90"/>
    </row>
    <row r="20" spans="1:6" ht="35.25">
      <c r="A20" s="39" t="s">
        <v>30</v>
      </c>
      <c r="B20" s="88">
        <f>B19+B18+B17+B16+B15</f>
        <v>7108338</v>
      </c>
      <c r="C20" s="88">
        <f>C19+C18+C17+C16+C15</f>
        <v>7745560</v>
      </c>
      <c r="D20" s="88">
        <f>D19+D18+D17+D16+D15</f>
        <v>7641362</v>
      </c>
      <c r="E20" s="93">
        <f>E19+E18+E17+E16+E15</f>
        <v>-104198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136448</v>
      </c>
      <c r="C26" s="86">
        <v>124520</v>
      </c>
      <c r="D26" s="86">
        <v>112520</v>
      </c>
      <c r="E26" s="93">
        <f t="shared" si="0"/>
        <v>-12000</v>
      </c>
      <c r="F26" s="78"/>
    </row>
    <row r="27" spans="1:6" ht="35.25">
      <c r="A27" s="48" t="s">
        <v>37</v>
      </c>
      <c r="B27" s="94">
        <f>B26+B25+B24+B23+B22+B21+B20</f>
        <v>7244786</v>
      </c>
      <c r="C27" s="94">
        <f>C26+C25+C24+C23+C22+C21+C20</f>
        <v>7870080</v>
      </c>
      <c r="D27" s="94">
        <f>D26+D25+D24+D23+D22+D21+D20</f>
        <v>7753882</v>
      </c>
      <c r="E27" s="95">
        <f>E26+E25+E24+E23+E22+E21+E20</f>
        <v>-116198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7244786</v>
      </c>
      <c r="C35" s="99">
        <f>C34+C27+C12</f>
        <v>7870080</v>
      </c>
      <c r="D35" s="99">
        <f>D34+D27+D12</f>
        <v>7753882</v>
      </c>
      <c r="E35" s="99">
        <f>E34+E27+E12</f>
        <v>-116198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-116198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66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3760189</v>
      </c>
      <c r="C15" s="92">
        <v>4357481</v>
      </c>
      <c r="D15" s="92">
        <v>4349003</v>
      </c>
      <c r="E15" s="92">
        <f>D15-C15</f>
        <v>-8478</v>
      </c>
      <c r="F15" s="90"/>
    </row>
    <row r="16" spans="1:6" ht="34.5">
      <c r="A16" s="38" t="s">
        <v>26</v>
      </c>
      <c r="B16" s="92">
        <v>43287</v>
      </c>
      <c r="C16" s="92">
        <v>60000</v>
      </c>
      <c r="D16" s="92">
        <v>60000</v>
      </c>
      <c r="E16" s="92">
        <f>D16-C16</f>
        <v>0</v>
      </c>
      <c r="F16" s="90"/>
    </row>
    <row r="17" spans="1:6" ht="34.5">
      <c r="A17" s="45" t="s">
        <v>27</v>
      </c>
      <c r="B17" s="92">
        <v>655777</v>
      </c>
      <c r="C17" s="92">
        <v>620000</v>
      </c>
      <c r="D17" s="92">
        <v>660000</v>
      </c>
      <c r="E17" s="92">
        <f>D17-C17</f>
        <v>40000</v>
      </c>
      <c r="F17" s="90"/>
    </row>
    <row r="18" spans="1:6" ht="34.5">
      <c r="A18" s="45" t="s">
        <v>28</v>
      </c>
      <c r="B18" s="92">
        <v>187563</v>
      </c>
      <c r="C18" s="92">
        <v>220000</v>
      </c>
      <c r="D18" s="92">
        <v>190000</v>
      </c>
      <c r="E18" s="92">
        <f>D18-C18</f>
        <v>-30000</v>
      </c>
      <c r="F18" s="90"/>
    </row>
    <row r="19" spans="1:6" ht="34.5">
      <c r="A19" s="38" t="s">
        <v>29</v>
      </c>
      <c r="B19" s="92">
        <v>98063</v>
      </c>
      <c r="C19" s="92">
        <v>88175</v>
      </c>
      <c r="D19" s="92">
        <v>98725</v>
      </c>
      <c r="E19" s="92">
        <f>D19-C19</f>
        <v>10550</v>
      </c>
      <c r="F19" s="90"/>
    </row>
    <row r="20" spans="1:6" ht="35.25">
      <c r="A20" s="39" t="s">
        <v>30</v>
      </c>
      <c r="B20" s="88">
        <f>B19+B18+B17+B16+B15</f>
        <v>4744879</v>
      </c>
      <c r="C20" s="88">
        <f>C19+C18+C17+C16+C15</f>
        <v>5345656</v>
      </c>
      <c r="D20" s="88">
        <f>D19+D18+D17+D16+D15</f>
        <v>5357728</v>
      </c>
      <c r="E20" s="93">
        <f>E19+E18+E17+E16+E15</f>
        <v>12072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198209</v>
      </c>
      <c r="C26" s="86">
        <v>151100</v>
      </c>
      <c r="D26" s="86">
        <v>141000</v>
      </c>
      <c r="E26" s="93">
        <f t="shared" si="0"/>
        <v>-10100</v>
      </c>
      <c r="F26" s="78"/>
    </row>
    <row r="27" spans="1:6" ht="35.25">
      <c r="A27" s="48" t="s">
        <v>37</v>
      </c>
      <c r="B27" s="94">
        <f>B26+B25+B24+B23+B22+B21+B20</f>
        <v>4943088</v>
      </c>
      <c r="C27" s="94">
        <f>C26+C25+C24+C23+C22+C21+C20</f>
        <v>5496756</v>
      </c>
      <c r="D27" s="94">
        <f>D26+D25+D24+D23+D22+D21+D20</f>
        <v>5498728</v>
      </c>
      <c r="E27" s="95">
        <f>E26+E25+E24+E23+E22+E21+E20</f>
        <v>1972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4943088</v>
      </c>
      <c r="C35" s="99">
        <f>C34+C27+C12</f>
        <v>5496756</v>
      </c>
      <c r="D35" s="99">
        <f>D34+D27+D12</f>
        <v>5498728</v>
      </c>
      <c r="E35" s="99">
        <f>E34+E27+E12</f>
        <v>1972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1972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67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>
        <v>198414</v>
      </c>
      <c r="C11" s="86">
        <v>200000</v>
      </c>
      <c r="D11" s="86">
        <v>0</v>
      </c>
      <c r="E11" s="87">
        <f>D11-C11</f>
        <v>-200000</v>
      </c>
      <c r="F11" s="78"/>
    </row>
    <row r="12" spans="1:6" ht="35.25">
      <c r="A12" s="43" t="s">
        <v>22</v>
      </c>
      <c r="B12" s="88">
        <f>B10+B9+B8+B7+B11</f>
        <v>198414</v>
      </c>
      <c r="C12" s="88">
        <f>C10+C9+C8+C7+C11</f>
        <v>200000</v>
      </c>
      <c r="D12" s="88">
        <f>D10+D9+D8+D7+D11</f>
        <v>0</v>
      </c>
      <c r="E12" s="88">
        <f>E10+E9+E8+E7+E11</f>
        <v>-200000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9123195</v>
      </c>
      <c r="C15" s="92">
        <v>9753007</v>
      </c>
      <c r="D15" s="92">
        <v>10053581</v>
      </c>
      <c r="E15" s="92">
        <f>D15-C15</f>
        <v>300574</v>
      </c>
      <c r="F15" s="90"/>
    </row>
    <row r="16" spans="1:6" ht="34.5">
      <c r="A16" s="38" t="s">
        <v>26</v>
      </c>
      <c r="B16" s="92">
        <v>415945</v>
      </c>
      <c r="C16" s="92">
        <v>428900</v>
      </c>
      <c r="D16" s="92">
        <v>1197255</v>
      </c>
      <c r="E16" s="92">
        <f>D16-C16</f>
        <v>768355</v>
      </c>
      <c r="F16" s="90"/>
    </row>
    <row r="17" spans="1:6" ht="34.5">
      <c r="A17" s="45" t="s">
        <v>27</v>
      </c>
      <c r="B17" s="92">
        <v>913761</v>
      </c>
      <c r="C17" s="92">
        <v>875000</v>
      </c>
      <c r="D17" s="92">
        <v>875000</v>
      </c>
      <c r="E17" s="92">
        <f>D17-C17</f>
        <v>0</v>
      </c>
      <c r="F17" s="90"/>
    </row>
    <row r="18" spans="1:6" ht="34.5">
      <c r="A18" s="45" t="s">
        <v>28</v>
      </c>
      <c r="B18" s="92">
        <v>352458</v>
      </c>
      <c r="C18" s="92">
        <v>500000</v>
      </c>
      <c r="D18" s="92">
        <v>500000</v>
      </c>
      <c r="E18" s="92">
        <f>D18-C18</f>
        <v>0</v>
      </c>
      <c r="F18" s="90"/>
    </row>
    <row r="19" spans="1:6" ht="34.5">
      <c r="A19" s="38" t="s">
        <v>29</v>
      </c>
      <c r="B19" s="92">
        <v>770191</v>
      </c>
      <c r="C19" s="92">
        <v>425080</v>
      </c>
      <c r="D19" s="92">
        <v>761147</v>
      </c>
      <c r="E19" s="92">
        <f>D19-C19</f>
        <v>336067</v>
      </c>
      <c r="F19" s="90"/>
    </row>
    <row r="20" spans="1:6" ht="35.25">
      <c r="A20" s="39" t="s">
        <v>30</v>
      </c>
      <c r="B20" s="88">
        <f>B19+B18+B17+B16+B15</f>
        <v>11575550</v>
      </c>
      <c r="C20" s="88">
        <f>C19+C18+C17+C16+C15</f>
        <v>11981987</v>
      </c>
      <c r="D20" s="88">
        <f>D19+D18+D17+D16+D15</f>
        <v>13386983</v>
      </c>
      <c r="E20" s="93">
        <f>E19+E18+E17+E16+E15</f>
        <v>1404996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19101</v>
      </c>
      <c r="C22" s="86">
        <v>24000</v>
      </c>
      <c r="D22" s="86">
        <v>21500</v>
      </c>
      <c r="E22" s="93">
        <f t="shared" si="0"/>
        <v>-2500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228894</v>
      </c>
      <c r="C26" s="86">
        <v>124000</v>
      </c>
      <c r="D26" s="86">
        <v>113000</v>
      </c>
      <c r="E26" s="93">
        <f t="shared" si="0"/>
        <v>-11000</v>
      </c>
      <c r="F26" s="78"/>
    </row>
    <row r="27" spans="1:6" ht="35.25">
      <c r="A27" s="48" t="s">
        <v>37</v>
      </c>
      <c r="B27" s="94">
        <f>B26+B25+B24+B23+B22+B21+B20</f>
        <v>11823545</v>
      </c>
      <c r="C27" s="94">
        <f>C26+C25+C24+C23+C22+C21+C20</f>
        <v>12129987</v>
      </c>
      <c r="D27" s="94">
        <f>D26+D25+D24+D23+D22+D21+D20</f>
        <v>13521483</v>
      </c>
      <c r="E27" s="95">
        <f>E26+E25+E24+E23+E22+E21+E20</f>
        <v>1391496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12021959</v>
      </c>
      <c r="C35" s="99">
        <f>C34+C27+C12</f>
        <v>12329987</v>
      </c>
      <c r="D35" s="99">
        <f>D34+D27+D12</f>
        <v>13521483</v>
      </c>
      <c r="E35" s="99">
        <f>E34+E27+E12</f>
        <v>1191496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1191496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35" zoomScaleNormal="35" zoomScalePageLayoutView="0" workbookViewId="0" topLeftCell="A1">
      <selection activeCell="E36" sqref="E36"/>
    </sheetView>
  </sheetViews>
  <sheetFormatPr defaultColWidth="9.6640625" defaultRowHeight="15"/>
  <cols>
    <col min="1" max="1" width="135.10546875" style="1" customWidth="1"/>
    <col min="2" max="2" width="33.21484375" style="1" customWidth="1"/>
    <col min="3" max="4" width="33.99609375" style="1" bestFit="1" customWidth="1"/>
    <col min="5" max="5" width="30.77734375" style="1" customWidth="1"/>
    <col min="6" max="6" width="49.4453125" style="31" customWidth="1"/>
    <col min="7" max="7" width="1.66796875" style="1" customWidth="1"/>
    <col min="8" max="16384" width="9.6640625" style="1" customWidth="1"/>
  </cols>
  <sheetData>
    <row r="1" spans="1:10" ht="45">
      <c r="A1" s="9" t="s">
        <v>3</v>
      </c>
      <c r="B1" s="18"/>
      <c r="C1" s="12" t="s">
        <v>4</v>
      </c>
      <c r="D1" s="20" t="s">
        <v>12</v>
      </c>
      <c r="E1" s="6"/>
      <c r="F1" s="6"/>
      <c r="G1" s="6"/>
      <c r="H1" s="6"/>
      <c r="I1" s="6"/>
      <c r="J1" s="6"/>
    </row>
    <row r="2" spans="1:12" ht="45">
      <c r="A2" s="9" t="s">
        <v>13</v>
      </c>
      <c r="B2" s="5"/>
      <c r="C2" s="5"/>
      <c r="D2" s="5"/>
      <c r="E2" s="5"/>
      <c r="F2" s="21"/>
      <c r="G2" s="5"/>
      <c r="H2" s="5"/>
      <c r="I2" s="5"/>
      <c r="J2" s="5"/>
      <c r="K2" s="5"/>
      <c r="L2" s="5"/>
    </row>
    <row r="3" spans="1:12" ht="66.75" customHeight="1" thickBot="1">
      <c r="A3" s="10" t="s">
        <v>14</v>
      </c>
      <c r="B3" s="7"/>
      <c r="C3" s="7"/>
      <c r="D3" s="7"/>
      <c r="E3" s="7"/>
      <c r="F3" s="22"/>
      <c r="G3" s="7"/>
      <c r="H3" s="7"/>
      <c r="I3" s="7"/>
      <c r="J3" s="7"/>
      <c r="K3" s="7"/>
      <c r="L3" s="7"/>
    </row>
    <row r="4" spans="1:10" ht="36" thickTop="1">
      <c r="A4" s="37" t="s">
        <v>15</v>
      </c>
      <c r="B4" s="13" t="s">
        <v>5</v>
      </c>
      <c r="C4" s="33" t="s">
        <v>6</v>
      </c>
      <c r="D4" s="33" t="s">
        <v>6</v>
      </c>
      <c r="E4" s="14" t="s">
        <v>8</v>
      </c>
      <c r="F4" s="23" t="s">
        <v>1</v>
      </c>
      <c r="G4" s="4"/>
      <c r="J4" s="2"/>
    </row>
    <row r="5" spans="1:10" ht="35.25">
      <c r="A5" s="38"/>
      <c r="B5" s="15" t="s">
        <v>2</v>
      </c>
      <c r="C5" s="15" t="s">
        <v>9</v>
      </c>
      <c r="D5" s="15" t="s">
        <v>10</v>
      </c>
      <c r="E5" s="15" t="s">
        <v>2</v>
      </c>
      <c r="F5" s="24" t="s">
        <v>7</v>
      </c>
      <c r="G5" s="4"/>
      <c r="J5" s="2"/>
    </row>
    <row r="6" spans="1:10" ht="35.25">
      <c r="A6" s="39" t="s">
        <v>16</v>
      </c>
      <c r="B6" s="8"/>
      <c r="C6" s="8"/>
      <c r="D6" s="8"/>
      <c r="E6" s="17"/>
      <c r="F6" s="25"/>
      <c r="G6" s="4"/>
      <c r="J6" s="2"/>
    </row>
    <row r="7" spans="1:10" ht="34.5">
      <c r="A7" s="38" t="s">
        <v>17</v>
      </c>
      <c r="B7" s="64">
        <f>-LSUBOS!B7-'EA CONWAY'!B7-SUBOS!B7-SUAG!B7-LCTCS!B7-PENNINGTON!B7+'TOTAL ULS SYSTEM'!B7+'TOTAL LSU SYSTEM'!B7+'TOTAL SU SYSTEM'!B7+'TOTAL LCTCS'!B7-ULSBOS!B7</f>
        <v>65406093</v>
      </c>
      <c r="C7" s="64">
        <f>-LSUBOS!C7-'EA CONWAY'!C7-SUBOS!C7-SUAG!C7-LCTCS!C7-PENNINGTON!C7+'TOTAL ULS SYSTEM'!C7+'TOTAL LSU SYSTEM'!C7+'TOTAL SU SYSTEM'!C7+'TOTAL LCTCS'!C7-ULSBOS!C7</f>
        <v>109799164</v>
      </c>
      <c r="D7" s="64">
        <f>-LSUBOS!D7-'EA CONWAY'!D7-SUBOS!D7-SUAG!D7-LCTCS!D7-PENNINGTON!D7+'TOTAL ULS SYSTEM'!D7+'TOTAL LSU SYSTEM'!D7+'TOTAL SU SYSTEM'!D7+'TOTAL LCTCS'!D7-ULSBOS!D7</f>
        <v>106432541</v>
      </c>
      <c r="E7" s="64">
        <f>-LSUBOS!E7-'EA CONWAY'!E7-SUBOS!E7-SUAG!E7-LCTCS!E7-PENNINGTON!E7+'TOTAL ULS SYSTEM'!E7+'TOTAL LSU SYSTEM'!E7+'TOTAL SU SYSTEM'!E7+'TOTAL LCTCS'!E7-ULSBOS!E7</f>
        <v>-3366623</v>
      </c>
      <c r="F7" s="27">
        <f>E7/C7</f>
        <v>-0.03066164511052197</v>
      </c>
      <c r="G7" s="4"/>
      <c r="J7" s="2"/>
    </row>
    <row r="8" spans="1:10" ht="34.5">
      <c r="A8" s="40" t="s">
        <v>18</v>
      </c>
      <c r="B8" s="64">
        <f>-LSUBOS!B8-'EA CONWAY'!B8-SUBOS!B8-SUAG!B8-LCTCS!B8-PENNINGTON!B8+'TOTAL ULS SYSTEM'!B8+'TOTAL LSU SYSTEM'!B8+'TOTAL SU SYSTEM'!B8+'TOTAL LCTCS'!B8-ULSBOS!B8</f>
        <v>179454471</v>
      </c>
      <c r="C8" s="64">
        <f>-LSUBOS!C8-'EA CONWAY'!C8-SUBOS!C8-SUAG!C8-LCTCS!C8-PENNINGTON!C8+'TOTAL ULS SYSTEM'!C8+'TOTAL LSU SYSTEM'!C8+'TOTAL SU SYSTEM'!C8+'TOTAL LCTCS'!C8-ULSBOS!C8</f>
        <v>170556097</v>
      </c>
      <c r="D8" s="64">
        <f>-LSUBOS!D8-'EA CONWAY'!D8-SUBOS!D8-SUAG!D8-LCTCS!D8-PENNINGTON!D8+'TOTAL ULS SYSTEM'!D8+'TOTAL LSU SYSTEM'!D8+'TOTAL SU SYSTEM'!D8+'TOTAL LCTCS'!D8-ULSBOS!D8</f>
        <v>159635878</v>
      </c>
      <c r="E8" s="64">
        <f>-LSUBOS!E8-'EA CONWAY'!E8-SUBOS!E8-SUAG!E8-LCTCS!E8-PENNINGTON!E8+'TOTAL ULS SYSTEM'!E8+'TOTAL LSU SYSTEM'!E8+'TOTAL SU SYSTEM'!E8+'TOTAL LCTCS'!E8-ULSBOS!E8</f>
        <v>-10920219</v>
      </c>
      <c r="F8" s="27">
        <f>E8/C8</f>
        <v>-0.06402713941091183</v>
      </c>
      <c r="G8" s="4"/>
      <c r="J8" s="2"/>
    </row>
    <row r="9" spans="1:10" ht="34.5">
      <c r="A9" s="41" t="s">
        <v>19</v>
      </c>
      <c r="B9" s="64">
        <f>-LSUBOS!B9-'EA CONWAY'!B9-SUBOS!B9-SUAG!B9-LCTCS!B9-PENNINGTON!B9+'TOTAL ULS SYSTEM'!B9+'TOTAL LSU SYSTEM'!B9+'TOTAL SU SYSTEM'!B9+'TOTAL LCTCS'!B9-ULSBOS!B9</f>
        <v>41658925</v>
      </c>
      <c r="C9" s="64">
        <f>-LSUBOS!C9-'EA CONWAY'!C9-SUBOS!C9-SUAG!C9-LCTCS!C9-PENNINGTON!C9+'TOTAL ULS SYSTEM'!C9+'TOTAL LSU SYSTEM'!C9+'TOTAL SU SYSTEM'!C9+'TOTAL LCTCS'!C9-ULSBOS!C9</f>
        <v>41678862</v>
      </c>
      <c r="D9" s="64">
        <f>-LSUBOS!D9-'EA CONWAY'!D9-SUBOS!D9-SUAG!D9-LCTCS!D9-PENNINGTON!D9+'TOTAL ULS SYSTEM'!D9+'TOTAL LSU SYSTEM'!D9+'TOTAL SU SYSTEM'!D9+'TOTAL LCTCS'!D9-ULSBOS!D9</f>
        <v>41678862</v>
      </c>
      <c r="E9" s="64">
        <f>-LSUBOS!E9-'EA CONWAY'!E9-SUBOS!E9-SUAG!E9-LCTCS!E9-PENNINGTON!E9+'TOTAL ULS SYSTEM'!E9+'TOTAL LSU SYSTEM'!E9+'TOTAL SU SYSTEM'!E9+'TOTAL LCTCS'!E9-ULSBOS!E9</f>
        <v>0</v>
      </c>
      <c r="F9" s="27">
        <f aca="true" t="shared" si="0" ref="F9:F30">E9/C9</f>
        <v>0</v>
      </c>
      <c r="G9" s="4"/>
      <c r="J9" s="2"/>
    </row>
    <row r="10" spans="1:10" ht="34.5">
      <c r="A10" s="42" t="s">
        <v>20</v>
      </c>
      <c r="B10" s="64">
        <f>-LSUBOS!B10-'EA CONWAY'!B10-SUBOS!B10-SUAG!B10-LCTCS!B10-PENNINGTON!B10+'TOTAL ULS SYSTEM'!B10+'TOTAL LSU SYSTEM'!B10+'TOTAL SU SYSTEM'!B10+'TOTAL LCTCS'!B10-ULSBOS!B10</f>
        <v>3578579</v>
      </c>
      <c r="C10" s="64">
        <f>-LSUBOS!C10-'EA CONWAY'!C10-SUBOS!C10-SUAG!C10-LCTCS!C10-PENNINGTON!C10+'TOTAL ULS SYSTEM'!C10+'TOTAL LSU SYSTEM'!C10+'TOTAL SU SYSTEM'!C10+'TOTAL LCTCS'!C10-ULSBOS!C10</f>
        <v>5325050</v>
      </c>
      <c r="D10" s="64">
        <f>-LSUBOS!D10-'EA CONWAY'!D10-SUBOS!D10-SUAG!D10-LCTCS!D10-PENNINGTON!D10+'TOTAL ULS SYSTEM'!D10+'TOTAL LSU SYSTEM'!D10+'TOTAL SU SYSTEM'!D10+'TOTAL LCTCS'!D10-ULSBOS!D10</f>
        <v>5501448</v>
      </c>
      <c r="E10" s="64">
        <f>-LSUBOS!E10-'EA CONWAY'!E10-SUBOS!E10-SUAG!E10-LCTCS!E10-PENNINGTON!E10+'TOTAL ULS SYSTEM'!E10+'TOTAL LSU SYSTEM'!E10+'TOTAL SU SYSTEM'!E10+'TOTAL LCTCS'!E10-ULSBOS!E10</f>
        <v>176398</v>
      </c>
      <c r="F10" s="27">
        <f t="shared" si="0"/>
        <v>0.03312607393357809</v>
      </c>
      <c r="G10" s="4"/>
      <c r="J10" s="2"/>
    </row>
    <row r="11" spans="1:10" ht="34.5">
      <c r="A11" s="42" t="s">
        <v>21</v>
      </c>
      <c r="B11" s="64">
        <f>-LSUBOS!B11-'EA CONWAY'!B11-SUBOS!B11-SUAG!B11-LCTCS!B11-PENNINGTON!B11+'TOTAL ULS SYSTEM'!B11+'TOTAL LSU SYSTEM'!B11+'TOTAL SU SYSTEM'!B11+'TOTAL LCTCS'!B11-ULSBOS!B11</f>
        <v>9762917</v>
      </c>
      <c r="C11" s="64">
        <f>-LSUBOS!C11-'EA CONWAY'!C11-SUBOS!C11-SUAG!C11-LCTCS!C11-PENNINGTON!C11+'TOTAL ULS SYSTEM'!C11+'TOTAL LSU SYSTEM'!C11+'TOTAL SU SYSTEM'!C11+'TOTAL LCTCS'!C11-ULSBOS!C11</f>
        <v>19750689</v>
      </c>
      <c r="D11" s="64">
        <f>-LSUBOS!D11-'EA CONWAY'!D11-SUBOS!D11-SUAG!D11-LCTCS!D11-PENNINGTON!D11+'TOTAL ULS SYSTEM'!D11+'TOTAL LSU SYSTEM'!D11+'TOTAL SU SYSTEM'!D11+'TOTAL LCTCS'!D11-ULSBOS!D11</f>
        <v>15877558</v>
      </c>
      <c r="E11" s="64">
        <f>-LSUBOS!E11-'EA CONWAY'!E11-SUBOS!E11-SUAG!E11-LCTCS!E11-PENNINGTON!E11+'TOTAL ULS SYSTEM'!E11+'TOTAL LSU SYSTEM'!E11+'TOTAL SU SYSTEM'!E11+'TOTAL LCTCS'!E11-ULSBOS!E11</f>
        <v>-3873131</v>
      </c>
      <c r="F11" s="27">
        <f t="shared" si="0"/>
        <v>-0.1961010575377902</v>
      </c>
      <c r="G11" s="4"/>
      <c r="J11" s="2"/>
    </row>
    <row r="12" spans="1:10" ht="35.25">
      <c r="A12" s="43" t="s">
        <v>22</v>
      </c>
      <c r="B12" s="64">
        <f>-LSUBOS!B12-'EA CONWAY'!B12-SUBOS!B12-SUAG!B12-LCTCS!B12-PENNINGTON!B12+'TOTAL ULS SYSTEM'!B12+'TOTAL LSU SYSTEM'!B12+'TOTAL SU SYSTEM'!B12+'TOTAL LCTCS'!B12-ULSBOS!B12</f>
        <v>299860985</v>
      </c>
      <c r="C12" s="64">
        <f>-LSUBOS!C12-'EA CONWAY'!C12-SUBOS!C12-SUAG!C12-LCTCS!C12-PENNINGTON!C12+'TOTAL ULS SYSTEM'!C12+'TOTAL LSU SYSTEM'!C12+'TOTAL SU SYSTEM'!C12+'TOTAL LCTCS'!C12-ULSBOS!C12</f>
        <v>347109862</v>
      </c>
      <c r="D12" s="64">
        <f>-LSUBOS!D12-'EA CONWAY'!D12-SUBOS!D12-SUAG!D12-LCTCS!D12-PENNINGTON!D12+'TOTAL ULS SYSTEM'!D12+'TOTAL LSU SYSTEM'!D12+'TOTAL SU SYSTEM'!D12+'TOTAL LCTCS'!D12-ULSBOS!D12</f>
        <v>329126287</v>
      </c>
      <c r="E12" s="64">
        <f>-LSUBOS!E12-'EA CONWAY'!E12-SUBOS!E12-SUAG!E12-LCTCS!E12-PENNINGTON!E12+'TOTAL ULS SYSTEM'!E12+'TOTAL LSU SYSTEM'!E12+'TOTAL SU SYSTEM'!E12+'TOTAL LCTCS'!E12-ULSBOS!E12</f>
        <v>-17983575</v>
      </c>
      <c r="F12" s="27">
        <f t="shared" si="0"/>
        <v>-0.05180946140907976</v>
      </c>
      <c r="G12" s="4"/>
      <c r="J12" s="2"/>
    </row>
    <row r="13" spans="1:10" ht="35.25">
      <c r="A13" s="39" t="s">
        <v>23</v>
      </c>
      <c r="B13" s="176"/>
      <c r="C13" s="176"/>
      <c r="D13" s="176"/>
      <c r="E13" s="176"/>
      <c r="F13" s="27" t="e">
        <f t="shared" si="0"/>
        <v>#DIV/0!</v>
      </c>
      <c r="G13" s="4"/>
      <c r="J13" s="2"/>
    </row>
    <row r="14" spans="1:10" ht="35.25">
      <c r="A14" s="44" t="s">
        <v>24</v>
      </c>
      <c r="B14" s="32"/>
      <c r="C14" s="32"/>
      <c r="D14" s="32"/>
      <c r="E14" s="32"/>
      <c r="F14" s="27" t="e">
        <f t="shared" si="0"/>
        <v>#DIV/0!</v>
      </c>
      <c r="G14" s="4"/>
      <c r="J14" s="2"/>
    </row>
    <row r="15" spans="1:10" ht="34.5">
      <c r="A15" s="38" t="s">
        <v>25</v>
      </c>
      <c r="B15" s="177">
        <f>-LSUBOS!B15-'EA CONWAY'!B15-SUBOS!B15-SUAG!B15-LCTCS!B15-PENNINGTON!B15+'TOTAL ULS SYSTEM'!B15+'TOTAL LSU SYSTEM'!B15+'TOTAL SU SYSTEM'!B15+'TOTAL LCTCS'!B15-ULSBOS!B15</f>
        <v>395074562</v>
      </c>
      <c r="C15" s="177">
        <f>-LSUBOS!C15-'EA CONWAY'!C15-SUBOS!C15-SUAG!C15-LCTCS!C15-PENNINGTON!C15+'TOTAL ULS SYSTEM'!C15+'TOTAL LSU SYSTEM'!C15+'TOTAL SU SYSTEM'!C15+'TOTAL LCTCS'!C15-ULSBOS!C15</f>
        <v>429116961</v>
      </c>
      <c r="D15" s="177">
        <f>-LSUBOS!D15-'EA CONWAY'!D15-SUBOS!D15-SUAG!D15-LCTCS!D15-PENNINGTON!D15+'TOTAL ULS SYSTEM'!D15+'TOTAL LSU SYSTEM'!D15+'TOTAL SU SYSTEM'!D15+'TOTAL LCTCS'!D15-ULSBOS!D15</f>
        <v>459829502</v>
      </c>
      <c r="E15" s="177">
        <f>-LSUBOS!E15-'EA CONWAY'!E15-SUBOS!E15-SUAG!E15-LCTCS!E15-PENNINGTON!E15+'TOTAL ULS SYSTEM'!E15+'TOTAL LSU SYSTEM'!E15+'TOTAL SU SYSTEM'!E15+'TOTAL LCTCS'!E15-ULSBOS!E15</f>
        <v>30712541</v>
      </c>
      <c r="F15" s="27">
        <f t="shared" si="0"/>
        <v>0.0715714916707755</v>
      </c>
      <c r="G15" s="4"/>
      <c r="J15" s="2"/>
    </row>
    <row r="16" spans="1:10" ht="34.5">
      <c r="A16" s="38" t="s">
        <v>26</v>
      </c>
      <c r="B16" s="177">
        <f>-LSUBOS!B16-'EA CONWAY'!B16-SUBOS!B16-SUAG!B16-LCTCS!B16-PENNINGTON!B16+'TOTAL ULS SYSTEM'!B16+'TOTAL LSU SYSTEM'!B16+'TOTAL SU SYSTEM'!B16+'TOTAL LCTCS'!B16-ULSBOS!B16</f>
        <v>59923738</v>
      </c>
      <c r="C16" s="177">
        <f>-LSUBOS!C16-'EA CONWAY'!C16-SUBOS!C16-SUAG!C16-LCTCS!C16-PENNINGTON!C16+'TOTAL ULS SYSTEM'!C16+'TOTAL LSU SYSTEM'!C16+'TOTAL SU SYSTEM'!C16+'TOTAL LCTCS'!C16-ULSBOS!C16</f>
        <v>63496189</v>
      </c>
      <c r="D16" s="177">
        <f>-LSUBOS!D16-'EA CONWAY'!D16-SUBOS!D16-SUAG!D16-LCTCS!D16-PENNINGTON!D16+'TOTAL ULS SYSTEM'!D16+'TOTAL LSU SYSTEM'!D16+'TOTAL SU SYSTEM'!D16+'TOTAL LCTCS'!D16-ULSBOS!D16</f>
        <v>73899113</v>
      </c>
      <c r="E16" s="177">
        <f>-LSUBOS!E16-'EA CONWAY'!E16-SUBOS!E16-SUAG!E16-LCTCS!E16-PENNINGTON!E16+'TOTAL ULS SYSTEM'!E16+'TOTAL LSU SYSTEM'!E16+'TOTAL SU SYSTEM'!E16+'TOTAL LCTCS'!E16-ULSBOS!E16</f>
        <v>10402924</v>
      </c>
      <c r="F16" s="27">
        <f t="shared" si="0"/>
        <v>0.16383540750768522</v>
      </c>
      <c r="G16" s="4"/>
      <c r="J16" s="2"/>
    </row>
    <row r="17" spans="1:10" ht="34.5">
      <c r="A17" s="45" t="s">
        <v>27</v>
      </c>
      <c r="B17" s="177">
        <f>-LSUBOS!B17-'EA CONWAY'!B17-SUBOS!B17-SUAG!B17-LCTCS!B17-PENNINGTON!B17+'TOTAL ULS SYSTEM'!B17+'TOTAL LSU SYSTEM'!B17+'TOTAL SU SYSTEM'!B17+'TOTAL LCTCS'!B17-ULSBOS!B17</f>
        <v>42555576</v>
      </c>
      <c r="C17" s="177">
        <f>-LSUBOS!C17-'EA CONWAY'!C17-SUBOS!C17-SUAG!C17-LCTCS!C17-PENNINGTON!C17+'TOTAL ULS SYSTEM'!C17+'TOTAL LSU SYSTEM'!C17+'TOTAL SU SYSTEM'!C17+'TOTAL LCTCS'!C17-ULSBOS!C17</f>
        <v>44846606</v>
      </c>
      <c r="D17" s="177">
        <f>-LSUBOS!D17-'EA CONWAY'!D17-SUBOS!D17-SUAG!D17-LCTCS!D17-PENNINGTON!D17+'TOTAL ULS SYSTEM'!D17+'TOTAL LSU SYSTEM'!D17+'TOTAL SU SYSTEM'!D17+'TOTAL LCTCS'!D17-ULSBOS!D17</f>
        <v>48463839</v>
      </c>
      <c r="E17" s="177">
        <f>-LSUBOS!E17-'EA CONWAY'!E17-SUBOS!E17-SUAG!E17-LCTCS!E17-PENNINGTON!E17+'TOTAL ULS SYSTEM'!E17+'TOTAL LSU SYSTEM'!E17+'TOTAL SU SYSTEM'!E17+'TOTAL LCTCS'!E17-ULSBOS!E17</f>
        <v>3617233</v>
      </c>
      <c r="F17" s="27">
        <f t="shared" si="0"/>
        <v>0.08065789861556079</v>
      </c>
      <c r="G17" s="4"/>
      <c r="J17" s="2"/>
    </row>
    <row r="18" spans="1:10" ht="34.5">
      <c r="A18" s="45" t="s">
        <v>28</v>
      </c>
      <c r="B18" s="177">
        <f>-LSUBOS!B18-'EA CONWAY'!B18-SUBOS!B18-SUAG!B18-LCTCS!B18-PENNINGTON!B18+'TOTAL ULS SYSTEM'!B18+'TOTAL LSU SYSTEM'!B18+'TOTAL SU SYSTEM'!B18+'TOTAL LCTCS'!B18-ULSBOS!B18</f>
        <v>15726338</v>
      </c>
      <c r="C18" s="177">
        <f>-LSUBOS!C18-'EA CONWAY'!C18-SUBOS!C18-SUAG!C18-LCTCS!C18-PENNINGTON!C18+'TOTAL ULS SYSTEM'!C18+'TOTAL LSU SYSTEM'!C18+'TOTAL SU SYSTEM'!C18+'TOTAL LCTCS'!C18-ULSBOS!C18</f>
        <v>18272327</v>
      </c>
      <c r="D18" s="177">
        <f>-LSUBOS!D18-'EA CONWAY'!D18-SUBOS!D18-SUAG!D18-LCTCS!D18-PENNINGTON!D18+'TOTAL ULS SYSTEM'!D18+'TOTAL LSU SYSTEM'!D18+'TOTAL SU SYSTEM'!D18+'TOTAL LCTCS'!D18-ULSBOS!D18</f>
        <v>21142154</v>
      </c>
      <c r="E18" s="177">
        <f>-LSUBOS!E18-'EA CONWAY'!E18-SUBOS!E18-SUAG!E18-LCTCS!E18-PENNINGTON!E18+'TOTAL ULS SYSTEM'!E18+'TOTAL LSU SYSTEM'!E18+'TOTAL SU SYSTEM'!E18+'TOTAL LCTCS'!E18-ULSBOS!E18</f>
        <v>2869827</v>
      </c>
      <c r="F18" s="27">
        <f t="shared" si="0"/>
        <v>0.15705864939917066</v>
      </c>
      <c r="G18" s="4"/>
      <c r="J18" s="2"/>
    </row>
    <row r="19" spans="1:10" ht="34.5">
      <c r="A19" s="38" t="s">
        <v>29</v>
      </c>
      <c r="B19" s="177">
        <f>-LSUBOS!B19-'EA CONWAY'!B19-SUBOS!B19-SUAG!B19-LCTCS!B19-PENNINGTON!B19+'TOTAL ULS SYSTEM'!B19+'TOTAL LSU SYSTEM'!B19+'TOTAL SU SYSTEM'!B19+'TOTAL LCTCS'!B19-ULSBOS!B19</f>
        <v>25501646</v>
      </c>
      <c r="C19" s="177">
        <f>-LSUBOS!C19-'EA CONWAY'!C19-SUBOS!C19-SUAG!C19-LCTCS!C19-PENNINGTON!C19+'TOTAL ULS SYSTEM'!C19+'TOTAL LSU SYSTEM'!C19+'TOTAL SU SYSTEM'!C19+'TOTAL LCTCS'!C19-ULSBOS!C19</f>
        <v>30744429</v>
      </c>
      <c r="D19" s="177">
        <f>-LSUBOS!D19-'EA CONWAY'!D19-SUBOS!D19-SUAG!D19-LCTCS!D19-PENNINGTON!D19+'TOTAL ULS SYSTEM'!D19+'TOTAL LSU SYSTEM'!D19+'TOTAL SU SYSTEM'!D19+'TOTAL LCTCS'!D19-ULSBOS!D19</f>
        <v>39056490</v>
      </c>
      <c r="E19" s="177">
        <f>-LSUBOS!E19-'EA CONWAY'!E19-SUBOS!E19-SUAG!E19-LCTCS!E19-PENNINGTON!E19+'TOTAL ULS SYSTEM'!E19+'TOTAL LSU SYSTEM'!E19+'TOTAL SU SYSTEM'!E19+'TOTAL LCTCS'!E19-ULSBOS!E19</f>
        <v>8312061</v>
      </c>
      <c r="F19" s="27">
        <f t="shared" si="0"/>
        <v>0.27035990813164884</v>
      </c>
      <c r="G19" s="4"/>
      <c r="J19" s="2"/>
    </row>
    <row r="20" spans="1:10" ht="35.25">
      <c r="A20" s="39" t="s">
        <v>30</v>
      </c>
      <c r="B20" s="177">
        <f>-LSUBOS!B20-'EA CONWAY'!B20-SUBOS!B20-SUAG!B20-LCTCS!B20-PENNINGTON!B20+'TOTAL ULS SYSTEM'!B20+'TOTAL LSU SYSTEM'!B20+'TOTAL SU SYSTEM'!B20+'TOTAL LCTCS'!B20-ULSBOS!B20</f>
        <v>538781860</v>
      </c>
      <c r="C20" s="177">
        <f>-LSUBOS!C20-'EA CONWAY'!C20-SUBOS!C20-SUAG!C20-LCTCS!C20-PENNINGTON!C20+'TOTAL ULS SYSTEM'!C20+'TOTAL LSU SYSTEM'!C20+'TOTAL SU SYSTEM'!C20+'TOTAL LCTCS'!C20-ULSBOS!C20</f>
        <v>586476512</v>
      </c>
      <c r="D20" s="177">
        <f>-LSUBOS!D20-'EA CONWAY'!D20-SUBOS!D20-SUAG!D20-LCTCS!D20-PENNINGTON!D20+'TOTAL ULS SYSTEM'!D20+'TOTAL LSU SYSTEM'!D20+'TOTAL SU SYSTEM'!D20+'TOTAL LCTCS'!D20-ULSBOS!D20</f>
        <v>642391098</v>
      </c>
      <c r="E20" s="177">
        <f>-LSUBOS!E20-'EA CONWAY'!E20-SUBOS!E20-SUAG!E20-LCTCS!E20-PENNINGTON!E20+'TOTAL ULS SYSTEM'!E20+'TOTAL LSU SYSTEM'!E20+'TOTAL SU SYSTEM'!E20+'TOTAL LCTCS'!E20-ULSBOS!E20</f>
        <v>55914586</v>
      </c>
      <c r="F20" s="27">
        <f t="shared" si="0"/>
        <v>0.09533985565648706</v>
      </c>
      <c r="G20" s="4"/>
      <c r="J20" s="2"/>
    </row>
    <row r="21" spans="1:10" ht="34.5">
      <c r="A21" s="46" t="s">
        <v>31</v>
      </c>
      <c r="B21" s="177">
        <f>-LSUBOS!B21-'EA CONWAY'!B21-SUBOS!B21-SUAG!B21-LCTCS!B21-PENNINGTON!B21+'TOTAL ULS SYSTEM'!B21+'TOTAL LSU SYSTEM'!B21+'TOTAL SU SYSTEM'!B21+'TOTAL LCTCS'!B21-ULSBOS!B21</f>
        <v>33293596</v>
      </c>
      <c r="C21" s="177">
        <f>-LSUBOS!C21-'EA CONWAY'!C21-SUBOS!C21-SUAG!C21-LCTCS!C21-PENNINGTON!C21+'TOTAL ULS SYSTEM'!C21+'TOTAL LSU SYSTEM'!C21+'TOTAL SU SYSTEM'!C21+'TOTAL LCTCS'!C21-ULSBOS!C21</f>
        <v>29584464</v>
      </c>
      <c r="D21" s="177">
        <f>-LSUBOS!D21-'EA CONWAY'!D21-SUBOS!D21-SUAG!D21-LCTCS!D21-PENNINGTON!D21+'TOTAL ULS SYSTEM'!D21+'TOTAL LSU SYSTEM'!D21+'TOTAL SU SYSTEM'!D21+'TOTAL LCTCS'!D21-ULSBOS!D21</f>
        <v>31072136</v>
      </c>
      <c r="E21" s="177">
        <f>-LSUBOS!E21-'EA CONWAY'!E21-SUBOS!E21-SUAG!E21-LCTCS!E21-PENNINGTON!E21+'TOTAL ULS SYSTEM'!E21+'TOTAL LSU SYSTEM'!E21+'TOTAL SU SYSTEM'!E21+'TOTAL LCTCS'!E21-ULSBOS!E21</f>
        <v>1487672</v>
      </c>
      <c r="F21" s="27">
        <f t="shared" si="0"/>
        <v>0.050285582324560624</v>
      </c>
      <c r="G21" s="4"/>
      <c r="J21" s="2"/>
    </row>
    <row r="22" spans="1:10" ht="34.5">
      <c r="A22" s="45" t="s">
        <v>32</v>
      </c>
      <c r="B22" s="177">
        <f>-LSUBOS!B22-'EA CONWAY'!B22-SUBOS!B22-SUAG!B22-LCTCS!B22-PENNINGTON!B22+'TOTAL ULS SYSTEM'!B22+'TOTAL LSU SYSTEM'!B22+'TOTAL SU SYSTEM'!B22+'TOTAL LCTCS'!B22-ULSBOS!B22</f>
        <v>15252923</v>
      </c>
      <c r="C22" s="177">
        <f>-LSUBOS!C22-'EA CONWAY'!C22-SUBOS!C22-SUAG!C22-LCTCS!C22-PENNINGTON!C22+'TOTAL ULS SYSTEM'!C22+'TOTAL LSU SYSTEM'!C22+'TOTAL SU SYSTEM'!C22+'TOTAL LCTCS'!C22-ULSBOS!C22</f>
        <v>13911958</v>
      </c>
      <c r="D22" s="177">
        <f>-LSUBOS!D22-'EA CONWAY'!D22-SUBOS!D22-SUAG!D22-LCTCS!D22-PENNINGTON!D22+'TOTAL ULS SYSTEM'!D22+'TOTAL LSU SYSTEM'!D22+'TOTAL SU SYSTEM'!D22+'TOTAL LCTCS'!D22-ULSBOS!D22</f>
        <v>14986111</v>
      </c>
      <c r="E22" s="177">
        <f>-LSUBOS!E22-'EA CONWAY'!E22-SUBOS!E22-SUAG!E22-LCTCS!E22-PENNINGTON!E22+'TOTAL ULS SYSTEM'!E22+'TOTAL LSU SYSTEM'!E22+'TOTAL SU SYSTEM'!E22+'TOTAL LCTCS'!E22-ULSBOS!E22</f>
        <v>1074153</v>
      </c>
      <c r="F22" s="27">
        <f t="shared" si="0"/>
        <v>0.07721077076282146</v>
      </c>
      <c r="G22" s="4"/>
      <c r="J22" s="2"/>
    </row>
    <row r="23" spans="1:10" ht="34.5">
      <c r="A23" s="47" t="s">
        <v>33</v>
      </c>
      <c r="B23" s="177">
        <f>-LSUBOS!B23-'EA CONWAY'!B23-SUBOS!B23-SUAG!B23-LCTCS!B23-PENNINGTON!B23+'TOTAL ULS SYSTEM'!B23+'TOTAL LSU SYSTEM'!B23+'TOTAL SU SYSTEM'!B23+'TOTAL LCTCS'!B23-ULSBOS!B23</f>
        <v>2527474</v>
      </c>
      <c r="C23" s="177">
        <f>-LSUBOS!C23-'EA CONWAY'!C23-SUBOS!C23-SUAG!C23-LCTCS!C23-PENNINGTON!C23+'TOTAL ULS SYSTEM'!C23+'TOTAL LSU SYSTEM'!C23+'TOTAL SU SYSTEM'!C23+'TOTAL LCTCS'!C23-ULSBOS!C23</f>
        <v>2202955</v>
      </c>
      <c r="D23" s="177">
        <f>-LSUBOS!D23-'EA CONWAY'!D23-SUBOS!D23-SUAG!D23-LCTCS!D23-PENNINGTON!D23+'TOTAL ULS SYSTEM'!D23+'TOTAL LSU SYSTEM'!D23+'TOTAL SU SYSTEM'!D23+'TOTAL LCTCS'!D23-ULSBOS!D23</f>
        <v>2340000</v>
      </c>
      <c r="E23" s="177">
        <f>-LSUBOS!E23-'EA CONWAY'!E23-SUBOS!E23-SUAG!E23-LCTCS!E23-PENNINGTON!E23+'TOTAL ULS SYSTEM'!E23+'TOTAL LSU SYSTEM'!E23+'TOTAL SU SYSTEM'!E23+'TOTAL LCTCS'!E23-ULSBOS!E23</f>
        <v>137045</v>
      </c>
      <c r="F23" s="27">
        <f t="shared" si="0"/>
        <v>0.062209622983674204</v>
      </c>
      <c r="G23" s="4"/>
      <c r="J23" s="2"/>
    </row>
    <row r="24" spans="1:10" ht="34.5">
      <c r="A24" s="41" t="s">
        <v>34</v>
      </c>
      <c r="B24" s="177">
        <f>-LSUBOS!B24-'EA CONWAY'!B24-SUBOS!B24-SUAG!B24-LCTCS!B24-PENNINGTON!B24+'TOTAL ULS SYSTEM'!B24+'TOTAL LSU SYSTEM'!B24+'TOTAL SU SYSTEM'!B24+'TOTAL LCTCS'!B24-ULSBOS!B24</f>
        <v>474773</v>
      </c>
      <c r="C24" s="177">
        <f>-LSUBOS!C24-'EA CONWAY'!C24-SUBOS!C24-SUAG!C24-LCTCS!C24-PENNINGTON!C24+'TOTAL ULS SYSTEM'!C24+'TOTAL LSU SYSTEM'!C24+'TOTAL SU SYSTEM'!C24+'TOTAL LCTCS'!C24-ULSBOS!C24</f>
        <v>384000</v>
      </c>
      <c r="D24" s="177">
        <f>-LSUBOS!D24-'EA CONWAY'!D24-SUBOS!D24-SUAG!D24-LCTCS!D24-PENNINGTON!D24+'TOTAL ULS SYSTEM'!D24+'TOTAL LSU SYSTEM'!D24+'TOTAL SU SYSTEM'!D24+'TOTAL LCTCS'!D24-ULSBOS!D24</f>
        <v>385000</v>
      </c>
      <c r="E24" s="177">
        <f>-LSUBOS!E24-'EA CONWAY'!E24-SUBOS!E24-SUAG!E24-LCTCS!E24-PENNINGTON!E24+'TOTAL ULS SYSTEM'!E24+'TOTAL LSU SYSTEM'!E24+'TOTAL SU SYSTEM'!E24+'TOTAL LCTCS'!E24-ULSBOS!E24</f>
        <v>1000</v>
      </c>
      <c r="F24" s="27">
        <f t="shared" si="0"/>
        <v>0.0026041666666666665</v>
      </c>
      <c r="G24" s="3"/>
      <c r="J24" s="2"/>
    </row>
    <row r="25" spans="1:10" ht="34.5">
      <c r="A25" s="45" t="s">
        <v>35</v>
      </c>
      <c r="B25" s="177">
        <f>-LSUBOS!B25-'EA CONWAY'!B25-SUBOS!B25-SUAG!B25-LCTCS!B25-PENNINGTON!B25+'TOTAL ULS SYSTEM'!B25+'TOTAL LSU SYSTEM'!B25+'TOTAL SU SYSTEM'!B25+'TOTAL LCTCS'!B25-ULSBOS!B25</f>
        <v>8901</v>
      </c>
      <c r="C25" s="177">
        <f>-LSUBOS!C25-'EA CONWAY'!C25-SUBOS!C25-SUAG!C25-LCTCS!C25-PENNINGTON!C25+'TOTAL ULS SYSTEM'!C25+'TOTAL LSU SYSTEM'!C25+'TOTAL SU SYSTEM'!C25+'TOTAL LCTCS'!C25-ULSBOS!C25</f>
        <v>8901</v>
      </c>
      <c r="D25" s="177">
        <f>-LSUBOS!D25-'EA CONWAY'!D25-SUBOS!D25-SUAG!D25-LCTCS!D25-PENNINGTON!D25+'TOTAL ULS SYSTEM'!D25+'TOTAL LSU SYSTEM'!D25+'TOTAL SU SYSTEM'!D25+'TOTAL LCTCS'!D25-ULSBOS!D25</f>
        <v>3000</v>
      </c>
      <c r="E25" s="177">
        <f>-LSUBOS!E25-'EA CONWAY'!E25-SUBOS!E25-SUAG!E25-LCTCS!E25-PENNINGTON!E25+'TOTAL ULS SYSTEM'!E25+'TOTAL LSU SYSTEM'!E25+'TOTAL SU SYSTEM'!E25+'TOTAL LCTCS'!E25-ULSBOS!E25</f>
        <v>-5901</v>
      </c>
      <c r="F25" s="27">
        <f t="shared" si="0"/>
        <v>-0.6629592180653859</v>
      </c>
      <c r="G25" s="3"/>
      <c r="J25" s="2"/>
    </row>
    <row r="26" spans="1:10" ht="34.5">
      <c r="A26" s="47" t="s">
        <v>36</v>
      </c>
      <c r="B26" s="177">
        <f>-LSUBOS!B26-'EA CONWAY'!B26-SUBOS!B26-SUAG!B26-LCTCS!B26-PENNINGTON!B26+'TOTAL ULS SYSTEM'!B26+'TOTAL LSU SYSTEM'!B26+'TOTAL SU SYSTEM'!B26+'TOTAL LCTCS'!B26-ULSBOS!B26</f>
        <v>82975371</v>
      </c>
      <c r="C26" s="177">
        <f>-LSUBOS!C26-'EA CONWAY'!C26-SUBOS!C26-SUAG!C26-LCTCS!C26-PENNINGTON!C26+'TOTAL ULS SYSTEM'!C26+'TOTAL LSU SYSTEM'!C26+'TOTAL SU SYSTEM'!C26+'TOTAL LCTCS'!C26-ULSBOS!C26</f>
        <v>58558218</v>
      </c>
      <c r="D26" s="177">
        <f>-LSUBOS!D26-'EA CONWAY'!D26-SUBOS!D26-SUAG!D26-LCTCS!D26-PENNINGTON!D26+'TOTAL ULS SYSTEM'!D26+'TOTAL LSU SYSTEM'!D26+'TOTAL SU SYSTEM'!D26+'TOTAL LCTCS'!D26-ULSBOS!D26</f>
        <v>55282909</v>
      </c>
      <c r="E26" s="177">
        <f>-LSUBOS!E26-'EA CONWAY'!E26-SUBOS!E26-SUAG!E26-LCTCS!E26-PENNINGTON!E26+'TOTAL ULS SYSTEM'!E26+'TOTAL LSU SYSTEM'!E26+'TOTAL SU SYSTEM'!E26+'TOTAL LCTCS'!E26-ULSBOS!E26</f>
        <v>-3275309</v>
      </c>
      <c r="F26" s="27">
        <f t="shared" si="0"/>
        <v>-0.05593252513251001</v>
      </c>
      <c r="G26" s="3"/>
      <c r="J26" s="2"/>
    </row>
    <row r="27" spans="1:10" ht="35.25">
      <c r="A27" s="48" t="s">
        <v>37</v>
      </c>
      <c r="B27" s="64">
        <f>-LSUBOS!B27-'EA CONWAY'!B27-SUBOS!B27-SUAG!B27-LCTCS!B27-PENNINGTON!B27+'TOTAL ULS SYSTEM'!B27+'TOTAL LSU SYSTEM'!B27+'TOTAL SU SYSTEM'!B27+'TOTAL LCTCS'!B27-ULSBOS!B27</f>
        <v>673314898</v>
      </c>
      <c r="C27" s="64">
        <f>-LSUBOS!C27-'EA CONWAY'!C27-SUBOS!C27-SUAG!C27-LCTCS!C27-PENNINGTON!C27+'TOTAL ULS SYSTEM'!C27+'TOTAL LSU SYSTEM'!C27+'TOTAL SU SYSTEM'!C27+'TOTAL LCTCS'!C27-ULSBOS!C27</f>
        <v>691127008</v>
      </c>
      <c r="D27" s="64">
        <f>-LSUBOS!D27-'EA CONWAY'!D27-SUBOS!D27-SUAG!D27-LCTCS!D27-PENNINGTON!D27+'TOTAL ULS SYSTEM'!D27+'TOTAL LSU SYSTEM'!D27+'TOTAL SU SYSTEM'!D27+'TOTAL LCTCS'!D27-ULSBOS!D27</f>
        <v>746460254</v>
      </c>
      <c r="E27" s="64">
        <f>-LSUBOS!E27-'EA CONWAY'!E27-SUBOS!E27-SUAG!E27-LCTCS!E27-PENNINGTON!E27+'TOTAL ULS SYSTEM'!E27+'TOTAL LSU SYSTEM'!E27+'TOTAL SU SYSTEM'!E27+'TOTAL LCTCS'!E27-ULSBOS!E27</f>
        <v>55333246</v>
      </c>
      <c r="F27" s="27">
        <f t="shared" si="0"/>
        <v>0.08006234072681472</v>
      </c>
      <c r="G27" s="3"/>
      <c r="J27" s="2"/>
    </row>
    <row r="28" spans="1:10" ht="35.25">
      <c r="A28" s="44" t="s">
        <v>38</v>
      </c>
      <c r="B28" s="64">
        <f>-LSUBOS!B28-'EA CONWAY'!B28-SUBOS!B28-SUAG!B28-LCTCS!B28-PENNINGTON!B28+'TOTAL ULS SYSTEM'!B28+'TOTAL LSU SYSTEM'!B28+'TOTAL SU SYSTEM'!B28+'TOTAL LCTCS'!B28-ULSBOS!B28</f>
        <v>0</v>
      </c>
      <c r="C28" s="64">
        <f>-LSUBOS!C28-'EA CONWAY'!C28-SUBOS!C28-SUAG!C28-LCTCS!C28-PENNINGTON!C28+'TOTAL ULS SYSTEM'!C28+'TOTAL LSU SYSTEM'!C28+'TOTAL SU SYSTEM'!C28+'TOTAL LCTCS'!C28-ULSBOS!C28</f>
        <v>0</v>
      </c>
      <c r="D28" s="32"/>
      <c r="E28" s="32"/>
      <c r="F28" s="27"/>
      <c r="G28" s="3"/>
      <c r="J28" s="2"/>
    </row>
    <row r="29" spans="1:10" ht="34.5">
      <c r="A29" s="49" t="s">
        <v>39</v>
      </c>
      <c r="B29" s="64">
        <f>-LSUBOS!B29-'EA CONWAY'!B29-SUBOS!B29-SUAG!B29-LCTCS!B29-PENNINGTON!B29+'TOTAL ULS SYSTEM'!B29+'TOTAL LSU SYSTEM'!B29+'TOTAL SU SYSTEM'!B29+'TOTAL LCTCS'!B29-ULSBOS!B29</f>
        <v>784</v>
      </c>
      <c r="C29" s="64">
        <f>-LSUBOS!C29-'EA CONWAY'!C29-SUBOS!C29-SUAG!C29-LCTCS!C29-PENNINGTON!C29+'TOTAL ULS SYSTEM'!C29+'TOTAL LSU SYSTEM'!C29+'TOTAL SU SYSTEM'!C29+'TOTAL LCTCS'!C29-ULSBOS!C29</f>
        <v>8004</v>
      </c>
      <c r="D29" s="64">
        <f>-LSUBOS!D29-'EA CONWAY'!D29-SUBOS!D29-SUAG!D29-LCTCS!D29-PENNINGTON!D29+'TOTAL ULS SYSTEM'!D29+'TOTAL LSU SYSTEM'!D29+'TOTAL SU SYSTEM'!D29+'TOTAL LCTCS'!D29-ULSBOS!D29</f>
        <v>0</v>
      </c>
      <c r="E29" s="64">
        <f>-LSUBOS!E29-'EA CONWAY'!E29-SUBOS!E29-SUAG!E29-LCTCS!E29-PENNINGTON!E29+'TOTAL ULS SYSTEM'!E29+'TOTAL LSU SYSTEM'!E29+'TOTAL SU SYSTEM'!E29+'TOTAL LCTCS'!E29-ULSBOS!E29</f>
        <v>-8004</v>
      </c>
      <c r="F29" s="27">
        <f t="shared" si="0"/>
        <v>-1</v>
      </c>
      <c r="G29" s="3"/>
      <c r="J29" s="2"/>
    </row>
    <row r="30" spans="1:10" ht="34.5">
      <c r="A30" s="40" t="s">
        <v>40</v>
      </c>
      <c r="B30" s="64">
        <f>-LSUBOS!B30-'EA CONWAY'!B30-SUBOS!B30-SUAG!B30-LCTCS!B30-PENNINGTON!B30+'TOTAL ULS SYSTEM'!B30+'TOTAL LSU SYSTEM'!B30+'TOTAL SU SYSTEM'!B30+'TOTAL LCTCS'!B30-ULSBOS!B30</f>
        <v>48681834</v>
      </c>
      <c r="C30" s="64">
        <f>-LSUBOS!C30-'EA CONWAY'!C30-SUBOS!C30-SUAG!C30-LCTCS!C30-PENNINGTON!C30+'TOTAL ULS SYSTEM'!C30+'TOTAL LSU SYSTEM'!C30+'TOTAL SU SYSTEM'!C30+'TOTAL LCTCS'!C30-ULSBOS!C30</f>
        <v>44427986</v>
      </c>
      <c r="D30" s="64">
        <f>-LSUBOS!D30-'EA CONWAY'!D30-SUBOS!D30-SUAG!D30-LCTCS!D30-PENNINGTON!D30+'TOTAL ULS SYSTEM'!D30+'TOTAL LSU SYSTEM'!D30+'TOTAL SU SYSTEM'!D30+'TOTAL LCTCS'!D30-ULSBOS!D30</f>
        <v>44120225</v>
      </c>
      <c r="E30" s="64">
        <f>-LSUBOS!E30-'EA CONWAY'!E30-SUBOS!E30-SUAG!E30-LCTCS!E30-PENNINGTON!E30+'TOTAL ULS SYSTEM'!E30+'TOTAL LSU SYSTEM'!E30+'TOTAL SU SYSTEM'!E30+'TOTAL LCTCS'!E30-ULSBOS!E30</f>
        <v>-307761</v>
      </c>
      <c r="F30" s="27">
        <f t="shared" si="0"/>
        <v>-0.006927187741528504</v>
      </c>
      <c r="G30" s="3"/>
      <c r="J30" s="2"/>
    </row>
    <row r="31" spans="1:10" ht="35.25">
      <c r="A31" s="50" t="s">
        <v>41</v>
      </c>
      <c r="B31" s="64">
        <f>-LSUBOS!B31-'EA CONWAY'!B31-SUBOS!B31-SUAG!B31-LCTCS!B31-PENNINGTON!B31+'TOTAL ULS SYSTEM'!B31+'TOTAL LSU SYSTEM'!B31+'TOTAL SU SYSTEM'!B31+'TOTAL LCTCS'!B31-ULSBOS!B31</f>
        <v>0</v>
      </c>
      <c r="C31" s="64">
        <f>-LSUBOS!C31-'EA CONWAY'!C31-SUBOS!C31-SUAG!C31-LCTCS!C31-PENNINGTON!C31+'TOTAL ULS SYSTEM'!C31+'TOTAL LSU SYSTEM'!C31+'TOTAL SU SYSTEM'!C31+'TOTAL LCTCS'!C31-ULSBOS!C31</f>
        <v>0</v>
      </c>
      <c r="D31" s="19"/>
      <c r="E31" s="19"/>
      <c r="F31" s="28"/>
      <c r="G31" s="3"/>
      <c r="J31" s="2"/>
    </row>
    <row r="32" spans="1:10" ht="34.5">
      <c r="A32" s="45" t="s">
        <v>42</v>
      </c>
      <c r="B32" s="64">
        <f>-LSUBOS!B32-'EA CONWAY'!B32-SUBOS!B32-SUAG!B32-LCTCS!B32-PENNINGTON!B32+'TOTAL ULS SYSTEM'!B32+'TOTAL LSU SYSTEM'!B32+'TOTAL SU SYSTEM'!B32+'TOTAL LCTCS'!B32-ULSBOS!B32</f>
        <v>18664825</v>
      </c>
      <c r="C32" s="64">
        <f>-LSUBOS!C32-'EA CONWAY'!C32-SUBOS!C32-SUAG!C32-LCTCS!C32-PENNINGTON!C32+'TOTAL ULS SYSTEM'!C32+'TOTAL LSU SYSTEM'!C32+'TOTAL SU SYSTEM'!C32+'TOTAL LCTCS'!C32-ULSBOS!C32</f>
        <v>17089631</v>
      </c>
      <c r="D32" s="64">
        <f>-LSUBOS!D32-'EA CONWAY'!D32-SUBOS!D32-SUAG!D32-LCTCS!D32-PENNINGTON!D32+'TOTAL ULS SYSTEM'!D32+'TOTAL LSU SYSTEM'!D32+'TOTAL SU SYSTEM'!D32+'TOTAL LCTCS'!D32-ULSBOS!D32</f>
        <v>21723693</v>
      </c>
      <c r="E32" s="64">
        <f>-LSUBOS!E32-'EA CONWAY'!E32-SUBOS!E32-SUAG!E32-LCTCS!E32-PENNINGTON!E32+'TOTAL ULS SYSTEM'!E32+'TOTAL LSU SYSTEM'!E32+'TOTAL SU SYSTEM'!E32+'TOTAL LCTCS'!E32-ULSBOS!E32</f>
        <v>4634062</v>
      </c>
      <c r="F32" s="36"/>
      <c r="G32" s="3"/>
      <c r="J32" s="2"/>
    </row>
    <row r="33" spans="1:10" ht="34.5">
      <c r="A33" s="40" t="s">
        <v>43</v>
      </c>
      <c r="B33" s="64">
        <f>-LSUBOS!B33-'EA CONWAY'!B33-SUBOS!B33-SUAG!B33-LCTCS!B33-PENNINGTON!B33+'TOTAL ULS SYSTEM'!B33+'TOTAL LSU SYSTEM'!B33+'TOTAL SU SYSTEM'!B33+'TOTAL LCTCS'!B33-ULSBOS!B33</f>
        <v>16451154</v>
      </c>
      <c r="C33" s="64">
        <f>-LSUBOS!C33-'EA CONWAY'!C33-SUBOS!C33-SUAG!C33-LCTCS!C33-PENNINGTON!C33+'TOTAL ULS SYSTEM'!C33+'TOTAL LSU SYSTEM'!C33+'TOTAL SU SYSTEM'!C33+'TOTAL LCTCS'!C33-ULSBOS!C33</f>
        <v>16652337</v>
      </c>
      <c r="D33" s="64">
        <f>-LSUBOS!D33-'EA CONWAY'!D33-SUBOS!D33-SUAG!D33-LCTCS!D33-PENNINGTON!D33+'TOTAL ULS SYSTEM'!D33+'TOTAL LSU SYSTEM'!D33+'TOTAL SU SYSTEM'!D33+'TOTAL LCTCS'!D33-ULSBOS!D33</f>
        <v>12018275</v>
      </c>
      <c r="E33" s="64">
        <f>-LSUBOS!E33-'EA CONWAY'!E33-SUBOS!E33-SUAG!E33-LCTCS!E33-PENNINGTON!E33+'TOTAL ULS SYSTEM'!E33+'TOTAL LSU SYSTEM'!E33+'TOTAL SU SYSTEM'!E33+'TOTAL LCTCS'!E33-ULSBOS!E33</f>
        <v>-4634062</v>
      </c>
      <c r="F33" s="27">
        <f>E33/C33</f>
        <v>-0.2782829821423864</v>
      </c>
      <c r="G33" s="3"/>
      <c r="J33" s="2"/>
    </row>
    <row r="34" spans="1:10" ht="35.25">
      <c r="A34" s="39" t="s">
        <v>44</v>
      </c>
      <c r="B34" s="64">
        <f>-LSUBOS!B34-'EA CONWAY'!B34-SUBOS!B34-SUAG!B34-LCTCS!B34-PENNINGTON!B34+'TOTAL ULS SYSTEM'!B34+'TOTAL LSU SYSTEM'!B34+'TOTAL SU SYSTEM'!B34+'TOTAL LCTCS'!B34-ULSBOS!B34</f>
        <v>83798597</v>
      </c>
      <c r="C34" s="64">
        <f>-LSUBOS!C34-'EA CONWAY'!C34-SUBOS!C34-SUAG!C34-LCTCS!C34-PENNINGTON!C34+'TOTAL ULS SYSTEM'!C34+'TOTAL LSU SYSTEM'!C34+'TOTAL SU SYSTEM'!C34+'TOTAL LCTCS'!C34-ULSBOS!C34</f>
        <v>78177958</v>
      </c>
      <c r="D34" s="64">
        <f>-LSUBOS!D34-'EA CONWAY'!D34-SUBOS!D34-SUAG!D34-LCTCS!D34-PENNINGTON!D34+'TOTAL ULS SYSTEM'!D34+'TOTAL LSU SYSTEM'!D34+'TOTAL SU SYSTEM'!D34+'TOTAL LCTCS'!D34-ULSBOS!D34</f>
        <v>77862193</v>
      </c>
      <c r="E34" s="64">
        <f>-LSUBOS!E34-'EA CONWAY'!E34-SUBOS!E34-SUAG!E34-LCTCS!E34-PENNINGTON!E34+'TOTAL ULS SYSTEM'!E34+'TOTAL LSU SYSTEM'!E34+'TOTAL SU SYSTEM'!E34+'TOTAL LCTCS'!E34-ULSBOS!E34</f>
        <v>-315765</v>
      </c>
      <c r="F34" s="28"/>
      <c r="G34" s="3"/>
      <c r="J34" s="2"/>
    </row>
    <row r="35" spans="1:10" ht="36" thickBot="1">
      <c r="A35" s="51" t="s">
        <v>45</v>
      </c>
      <c r="B35" s="64">
        <f>-LSUBOS!B35-'EA CONWAY'!B35-SUBOS!B35-SUAG!B35-LCTCS!B35-PENNINGTON!B35+'TOTAL ULS SYSTEM'!B35+'TOTAL LSU SYSTEM'!B35+'TOTAL SU SYSTEM'!B35+'TOTAL LCTCS'!B35-ULSBOS!B35</f>
        <v>1056974480</v>
      </c>
      <c r="C35" s="64">
        <f>-LSUBOS!C35-'EA CONWAY'!C35-SUBOS!C35-SUAG!C35-LCTCS!C35-PENNINGTON!C35+'TOTAL ULS SYSTEM'!C35+'TOTAL LSU SYSTEM'!C35+'TOTAL SU SYSTEM'!C35+'TOTAL LCTCS'!C35-ULSBOS!C35</f>
        <v>1116414828</v>
      </c>
      <c r="D35" s="64">
        <f>-LSUBOS!D35-'EA CONWAY'!D35-SUBOS!D35-SUAG!D35-LCTCS!D35-PENNINGTON!D35+'TOTAL ULS SYSTEM'!D35+'TOTAL LSU SYSTEM'!D35+'TOTAL SU SYSTEM'!D35+'TOTAL LCTCS'!D35-ULSBOS!D35</f>
        <v>1153448734</v>
      </c>
      <c r="E35" s="64">
        <f>-LSUBOS!E35-'EA CONWAY'!E35-SUBOS!E35-SUAG!E35-LCTCS!E35-PENNINGTON!E35+'TOTAL ULS SYSTEM'!E35+'TOTAL LSU SYSTEM'!E35+'TOTAL SU SYSTEM'!E35+'TOTAL LCTCS'!E35-ULSBOS!E35</f>
        <v>37033906</v>
      </c>
      <c r="F35" s="27">
        <f>E35/C35</f>
        <v>0.033172173166442394</v>
      </c>
      <c r="G35" s="3"/>
      <c r="J35" s="2"/>
    </row>
    <row r="36" spans="1:10" ht="35.25" customHeight="1" thickTop="1">
      <c r="A36" s="2"/>
      <c r="B36" s="170"/>
      <c r="C36" s="170"/>
      <c r="D36" s="170"/>
      <c r="E36" s="178"/>
      <c r="F36" s="30"/>
      <c r="G36" s="2"/>
      <c r="H36" s="2"/>
      <c r="I36" s="2"/>
      <c r="J36" s="2"/>
    </row>
    <row r="37" spans="1:9" ht="45">
      <c r="A37" s="52" t="s">
        <v>46</v>
      </c>
      <c r="B37" s="53"/>
      <c r="C37" s="53"/>
      <c r="D37" s="53"/>
      <c r="E37" s="53"/>
      <c r="F37" s="2"/>
      <c r="G37" s="2"/>
      <c r="H37" s="2"/>
      <c r="I37" s="2"/>
    </row>
    <row r="38" spans="1:9" ht="44.25">
      <c r="A38" s="54"/>
      <c r="B38" s="11"/>
      <c r="C38" s="11"/>
      <c r="D38" s="11"/>
      <c r="E38" s="11"/>
      <c r="F38" s="2"/>
      <c r="G38" s="2"/>
      <c r="H38" s="2"/>
      <c r="I38" s="2"/>
    </row>
    <row r="39" spans="1:9" ht="44.25">
      <c r="A39" s="56" t="s">
        <v>47</v>
      </c>
      <c r="B39" s="11"/>
      <c r="C39" s="11"/>
      <c r="D39" s="11"/>
      <c r="E39" s="11"/>
      <c r="F39" s="2"/>
      <c r="G39" s="2"/>
      <c r="H39" s="2"/>
      <c r="I39" s="2"/>
    </row>
    <row r="40" spans="1:10" ht="15">
      <c r="A40" s="2"/>
      <c r="B40" s="2"/>
      <c r="C40" s="2"/>
      <c r="D40" s="2"/>
      <c r="E40" s="2"/>
      <c r="F40" s="30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30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30"/>
      <c r="G42" s="2"/>
      <c r="H42" s="2"/>
      <c r="I42" s="2"/>
      <c r="J42" s="2"/>
    </row>
  </sheetData>
  <sheetProtection/>
  <printOptions/>
  <pageMargins left="0.75" right="0.75" top="1" bottom="1" header="0.5" footer="0.5"/>
  <pageSetup fitToHeight="1" fitToWidth="1" horizontalDpi="600" verticalDpi="600" orientation="portrait" scale="2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68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41204934</v>
      </c>
      <c r="C15" s="92">
        <v>41981283</v>
      </c>
      <c r="D15" s="92">
        <v>46194613</v>
      </c>
      <c r="E15" s="92">
        <f>D15-C15</f>
        <v>4213330</v>
      </c>
      <c r="F15" s="90"/>
    </row>
    <row r="16" spans="1:6" ht="34.5">
      <c r="A16" s="38" t="s">
        <v>26</v>
      </c>
      <c r="B16" s="92">
        <v>6953003</v>
      </c>
      <c r="C16" s="92">
        <v>6729900</v>
      </c>
      <c r="D16" s="92">
        <v>9155942</v>
      </c>
      <c r="E16" s="92">
        <f>D16-C16</f>
        <v>2426042</v>
      </c>
      <c r="F16" s="90"/>
    </row>
    <row r="17" spans="1:6" ht="34.5">
      <c r="A17" s="45" t="s">
        <v>27</v>
      </c>
      <c r="B17" s="92">
        <v>3600542</v>
      </c>
      <c r="C17" s="92">
        <v>3598000</v>
      </c>
      <c r="D17" s="92">
        <v>3836495</v>
      </c>
      <c r="E17" s="92">
        <f>D17-C17</f>
        <v>238495</v>
      </c>
      <c r="F17" s="90"/>
    </row>
    <row r="18" spans="1:6" ht="34.5">
      <c r="A18" s="45" t="s">
        <v>28</v>
      </c>
      <c r="B18" s="92">
        <v>1977988</v>
      </c>
      <c r="C18" s="92">
        <v>1898530</v>
      </c>
      <c r="D18" s="92">
        <v>2287759</v>
      </c>
      <c r="E18" s="92">
        <f>D18-C18</f>
        <v>389229</v>
      </c>
      <c r="F18" s="90"/>
    </row>
    <row r="19" spans="1:6" ht="34.5">
      <c r="A19" s="38" t="s">
        <v>29</v>
      </c>
      <c r="B19" s="92">
        <v>5100624</v>
      </c>
      <c r="C19" s="92">
        <v>5137940</v>
      </c>
      <c r="D19" s="92">
        <v>5234152</v>
      </c>
      <c r="E19" s="92">
        <f>D19-C19</f>
        <v>96212</v>
      </c>
      <c r="F19" s="90"/>
    </row>
    <row r="20" spans="1:6" ht="35.25">
      <c r="A20" s="39" t="s">
        <v>30</v>
      </c>
      <c r="B20" s="88">
        <f>B19+B18+B17+B16+B15</f>
        <v>58837091</v>
      </c>
      <c r="C20" s="88">
        <f>C19+C18+C17+C16+C15</f>
        <v>59345653</v>
      </c>
      <c r="D20" s="88">
        <f>D19+D18+D17+D16+D15</f>
        <v>66708961</v>
      </c>
      <c r="E20" s="93">
        <f>E19+E18+E17+E16+E15</f>
        <v>7363308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619258</v>
      </c>
      <c r="C22" s="86">
        <v>668000</v>
      </c>
      <c r="D22" s="86">
        <v>713900</v>
      </c>
      <c r="E22" s="93">
        <f t="shared" si="0"/>
        <v>45900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4524597</v>
      </c>
      <c r="C26" s="86">
        <v>8863911</v>
      </c>
      <c r="D26" s="86">
        <v>4753407</v>
      </c>
      <c r="E26" s="93">
        <f t="shared" si="0"/>
        <v>-4110504</v>
      </c>
      <c r="F26" s="78"/>
    </row>
    <row r="27" spans="1:6" ht="35.25">
      <c r="A27" s="48" t="s">
        <v>37</v>
      </c>
      <c r="B27" s="94">
        <f>B26+B25+B24+B23+B22+B21+B20</f>
        <v>63980946</v>
      </c>
      <c r="C27" s="94">
        <f>C26+C25+C24+C23+C22+C21+C20</f>
        <v>68877564</v>
      </c>
      <c r="D27" s="94">
        <f>D26+D25+D24+D23+D22+D21+D20</f>
        <v>72176268</v>
      </c>
      <c r="E27" s="94">
        <f>E26+E25+E24+E23+E22+E21+E20</f>
        <v>3298704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63980946</v>
      </c>
      <c r="C35" s="99">
        <f>C34+C27+C12</f>
        <v>68877564</v>
      </c>
      <c r="D35" s="99">
        <f>D34+D27+D12</f>
        <v>72176268</v>
      </c>
      <c r="E35" s="99">
        <f>E34+E27+E12</f>
        <v>3298704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3298704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1">
      <selection activeCell="C27" sqref="C27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69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 t="s">
        <v>96</v>
      </c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>
        <v>65406093</v>
      </c>
      <c r="C7" s="84">
        <v>109799164</v>
      </c>
      <c r="D7" s="84">
        <v>106432541</v>
      </c>
      <c r="E7" s="85">
        <f>D7-C7</f>
        <v>-3366623</v>
      </c>
      <c r="F7" s="78"/>
    </row>
    <row r="8" spans="1:6" ht="34.5">
      <c r="A8" s="40" t="s">
        <v>18</v>
      </c>
      <c r="B8" s="86">
        <v>179454471</v>
      </c>
      <c r="C8" s="86">
        <v>170556097</v>
      </c>
      <c r="D8" s="86">
        <v>159635878</v>
      </c>
      <c r="E8" s="87">
        <f>D8-C8</f>
        <v>-10920219</v>
      </c>
      <c r="F8" s="78"/>
    </row>
    <row r="9" spans="1:6" ht="34.5">
      <c r="A9" s="41" t="s">
        <v>19</v>
      </c>
      <c r="B9" s="86">
        <v>2509398</v>
      </c>
      <c r="C9" s="86">
        <v>2509398</v>
      </c>
      <c r="D9" s="86">
        <v>2509398</v>
      </c>
      <c r="E9" s="87">
        <f>D9-C9</f>
        <v>0</v>
      </c>
      <c r="F9" s="78"/>
    </row>
    <row r="10" spans="1:6" ht="34.5">
      <c r="A10" s="42" t="s">
        <v>20</v>
      </c>
      <c r="B10" s="86">
        <v>0</v>
      </c>
      <c r="C10" s="86">
        <v>0</v>
      </c>
      <c r="D10" s="86">
        <v>0</v>
      </c>
      <c r="E10" s="87">
        <f>D10-C10</f>
        <v>0</v>
      </c>
      <c r="F10" s="78"/>
    </row>
    <row r="11" spans="1:6" ht="34.5">
      <c r="A11" s="42" t="s">
        <v>21</v>
      </c>
      <c r="B11" s="86">
        <v>3456636</v>
      </c>
      <c r="C11" s="86">
        <v>3400000</v>
      </c>
      <c r="D11" s="86"/>
      <c r="E11" s="87">
        <f>D11-C11</f>
        <v>-3400000</v>
      </c>
      <c r="F11" s="78"/>
    </row>
    <row r="12" spans="1:6" ht="35.25">
      <c r="A12" s="43" t="s">
        <v>22</v>
      </c>
      <c r="B12" s="88">
        <f>B10+B9+B8+B7+B11</f>
        <v>250826598</v>
      </c>
      <c r="C12" s="88">
        <f>C10+C9+C8+C7+C11</f>
        <v>286264659</v>
      </c>
      <c r="D12" s="88">
        <f>D10+D9+D8+D7+D11</f>
        <v>268577817</v>
      </c>
      <c r="E12" s="88">
        <f>E10+E9+E8+E7+E11</f>
        <v>-17686842</v>
      </c>
      <c r="F12" s="78"/>
    </row>
    <row r="13" spans="1:7" ht="35.25">
      <c r="A13" s="39" t="s">
        <v>23</v>
      </c>
      <c r="B13" s="86"/>
      <c r="C13" s="86"/>
      <c r="D13" s="86"/>
      <c r="E13" s="89"/>
      <c r="F13" s="90"/>
      <c r="G13" s="1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4940722</v>
      </c>
      <c r="C15" s="92">
        <v>5011938</v>
      </c>
      <c r="D15" s="92">
        <v>5039398</v>
      </c>
      <c r="E15" s="92">
        <f>D15-C15</f>
        <v>27460</v>
      </c>
      <c r="F15" s="90"/>
    </row>
    <row r="16" spans="1:6" ht="34.5">
      <c r="A16" s="38" t="s">
        <v>26</v>
      </c>
      <c r="B16" s="92">
        <v>146055</v>
      </c>
      <c r="C16" s="92">
        <v>144000</v>
      </c>
      <c r="D16" s="92">
        <v>144000</v>
      </c>
      <c r="E16" s="92">
        <f>D16-C16</f>
        <v>0</v>
      </c>
      <c r="F16" s="90"/>
    </row>
    <row r="17" spans="1:6" ht="34.5">
      <c r="A17" s="45" t="s">
        <v>27</v>
      </c>
      <c r="B17" s="92">
        <v>60896</v>
      </c>
      <c r="C17" s="92">
        <v>18970</v>
      </c>
      <c r="D17" s="92">
        <v>18970</v>
      </c>
      <c r="E17" s="92">
        <f>D17-C17</f>
        <v>0</v>
      </c>
      <c r="F17" s="90"/>
    </row>
    <row r="18" spans="1:6" ht="34.5">
      <c r="A18" s="45" t="s">
        <v>28</v>
      </c>
      <c r="B18" s="92">
        <v>0</v>
      </c>
      <c r="C18" s="92">
        <v>0</v>
      </c>
      <c r="D18" s="92">
        <v>213646</v>
      </c>
      <c r="E18" s="92">
        <f>D18-C18</f>
        <v>213646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5147673</v>
      </c>
      <c r="C20" s="88">
        <f>C19+C18+C17+C16+C15</f>
        <v>5174908</v>
      </c>
      <c r="D20" s="88">
        <f>D19+D18+D17+D16+D15</f>
        <v>5416014</v>
      </c>
      <c r="E20" s="93">
        <f>E19+E18+E17+E16+E15</f>
        <v>241106</v>
      </c>
      <c r="F20" s="78"/>
    </row>
    <row r="21" spans="1:6" ht="34.5">
      <c r="A21" s="46" t="s">
        <v>31</v>
      </c>
      <c r="B21" s="84">
        <v>33293596</v>
      </c>
      <c r="C21" s="84">
        <v>29584464</v>
      </c>
      <c r="D21" s="84">
        <v>31072136</v>
      </c>
      <c r="E21" s="85">
        <f aca="true" t="shared" si="0" ref="E21:E26">D21-C21</f>
        <v>1487672</v>
      </c>
      <c r="F21" s="78"/>
    </row>
    <row r="22" spans="1:6" ht="34.5">
      <c r="A22" s="45" t="s">
        <v>32</v>
      </c>
      <c r="B22" s="86">
        <v>0</v>
      </c>
      <c r="C22" s="86">
        <v>20400</v>
      </c>
      <c r="D22" s="86">
        <v>20400</v>
      </c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f>67510+2128429</f>
        <v>2195939</v>
      </c>
      <c r="C26" s="86">
        <f>1051716+1922632</f>
        <v>2974348</v>
      </c>
      <c r="D26" s="86">
        <v>1051716</v>
      </c>
      <c r="E26" s="93">
        <f t="shared" si="0"/>
        <v>-1922632</v>
      </c>
      <c r="F26" s="78"/>
    </row>
    <row r="27" spans="1:6" ht="35.25">
      <c r="A27" s="48" t="s">
        <v>37</v>
      </c>
      <c r="B27" s="94">
        <f>B26+B25+B24+B23+B22+B21+B20</f>
        <v>40637208</v>
      </c>
      <c r="C27" s="94">
        <f>C26+C25+C24+C23+C22+C21+C20</f>
        <v>37754120</v>
      </c>
      <c r="D27" s="94">
        <f>D26+D25+D24+D23+D22+D21+D20</f>
        <v>37560266</v>
      </c>
      <c r="E27" s="94">
        <f>E26+E25+E24+E23+E22+E21+E20</f>
        <v>-193854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>
        <v>48681834</v>
      </c>
      <c r="C30" s="97">
        <v>44427986</v>
      </c>
      <c r="D30" s="97">
        <v>44120225</v>
      </c>
      <c r="E30" s="98">
        <f>D30-C30</f>
        <v>-307761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48681834</v>
      </c>
      <c r="C34" s="88">
        <f>C33+C32+C30+C29</f>
        <v>44427986</v>
      </c>
      <c r="D34" s="88">
        <f>D33+D32+D30+D29</f>
        <v>44120225</v>
      </c>
      <c r="E34" s="88">
        <f>E33+E32+E30+E29</f>
        <v>-307761</v>
      </c>
      <c r="F34" s="54"/>
    </row>
    <row r="35" spans="1:6" s="55" customFormat="1" ht="45" thickBot="1">
      <c r="A35" s="51" t="s">
        <v>45</v>
      </c>
      <c r="B35" s="99">
        <f>B34+B27+B12</f>
        <v>340145640</v>
      </c>
      <c r="C35" s="99">
        <f>C34+C27+C12</f>
        <v>368446765</v>
      </c>
      <c r="D35" s="99">
        <f>D34+D27+D12</f>
        <v>350258308</v>
      </c>
      <c r="E35" s="99">
        <f>E34+E27+E12</f>
        <v>-18188457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-18188457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9">
      <selection activeCell="E15" sqref="E15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53</v>
      </c>
      <c r="B1" s="11"/>
      <c r="C1" s="11"/>
      <c r="D1" s="12" t="s">
        <v>4</v>
      </c>
      <c r="E1" s="73"/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 aca="true" t="shared" si="0" ref="E7:E12"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 t="shared" si="0"/>
        <v>0</v>
      </c>
      <c r="F8" s="78"/>
    </row>
    <row r="9" spans="1:6" ht="34.5">
      <c r="A9" s="41" t="s">
        <v>19</v>
      </c>
      <c r="B9" s="86"/>
      <c r="C9" s="86"/>
      <c r="D9" s="86"/>
      <c r="E9" s="87">
        <f t="shared" si="0"/>
        <v>0</v>
      </c>
      <c r="F9" s="78"/>
    </row>
    <row r="10" spans="1:6" ht="34.5">
      <c r="A10" s="42" t="s">
        <v>20</v>
      </c>
      <c r="B10" s="86"/>
      <c r="C10" s="86"/>
      <c r="D10" s="86"/>
      <c r="E10" s="87">
        <f t="shared" si="0"/>
        <v>0</v>
      </c>
      <c r="F10" s="78"/>
    </row>
    <row r="11" spans="1:6" ht="34.5">
      <c r="A11" s="42" t="s">
        <v>21</v>
      </c>
      <c r="B11" s="86"/>
      <c r="C11" s="86"/>
      <c r="D11" s="86"/>
      <c r="E11" s="87">
        <f t="shared" si="0"/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7">
        <f t="shared" si="0"/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0</v>
      </c>
      <c r="E20" s="93">
        <f>E19+E18+E17+E16+E15</f>
        <v>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1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1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1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1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1"/>
        <v>0</v>
      </c>
      <c r="F25" s="78"/>
    </row>
    <row r="26" spans="1:6" ht="34.5">
      <c r="A26" s="47" t="s">
        <v>36</v>
      </c>
      <c r="B26" s="86"/>
      <c r="C26" s="86"/>
      <c r="D26" s="86"/>
      <c r="E26" s="93">
        <f t="shared" si="1"/>
        <v>0</v>
      </c>
      <c r="F26" s="78"/>
    </row>
    <row r="27" spans="1:6" ht="35.25">
      <c r="A27" s="48" t="s">
        <v>37</v>
      </c>
      <c r="B27" s="94">
        <f>B26+B25+B24+B23+B22+B21+B20</f>
        <v>0</v>
      </c>
      <c r="C27" s="94">
        <f>C26+C25+C24+C23+C22+C21+C20</f>
        <v>0</v>
      </c>
      <c r="D27" s="94">
        <f>D26+D25+D24+D23+D22+D21+D20</f>
        <v>0</v>
      </c>
      <c r="E27" s="95">
        <f>E26+E25+E24+E23+E22+E21</f>
        <v>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B34+B27+B12+B20</f>
        <v>0</v>
      </c>
      <c r="C35" s="99">
        <f>C34+C27+C12+C20</f>
        <v>0</v>
      </c>
      <c r="D35" s="99">
        <f>D34+D27+D12+D20</f>
        <v>0</v>
      </c>
      <c r="E35" s="100">
        <f>D35-C35</f>
        <v>0</v>
      </c>
      <c r="F35" s="54"/>
    </row>
    <row r="36" spans="1:6" s="55" customFormat="1" ht="45" thickTop="1">
      <c r="A36" s="101"/>
      <c r="B36" s="102"/>
      <c r="C36" s="102"/>
      <c r="D36" s="102"/>
      <c r="E36" s="102"/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4">
      <selection activeCell="C19" sqref="C19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70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0</v>
      </c>
      <c r="E20" s="93">
        <f>E19+E18+E17+E16+E15</f>
        <v>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4456111</v>
      </c>
      <c r="C22" s="86">
        <v>3931726</v>
      </c>
      <c r="D22" s="86">
        <v>4090226</v>
      </c>
      <c r="E22" s="93">
        <f t="shared" si="0"/>
        <v>158500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614653</v>
      </c>
      <c r="C26" s="86">
        <v>1236241</v>
      </c>
      <c r="D26" s="86">
        <v>1077741</v>
      </c>
      <c r="E26" s="93">
        <f t="shared" si="0"/>
        <v>-158500</v>
      </c>
      <c r="F26" s="78"/>
    </row>
    <row r="27" spans="1:6" ht="35.25">
      <c r="A27" s="48" t="s">
        <v>37</v>
      </c>
      <c r="B27" s="94">
        <f>B26+B25+B24+B23+B22+B21+B20</f>
        <v>5070764</v>
      </c>
      <c r="C27" s="94">
        <f>C26+C25+C24+C23+C22+C21+C20</f>
        <v>5167967</v>
      </c>
      <c r="D27" s="94">
        <f>D26+D25+D24+D23+D22+D21+D20</f>
        <v>5167967</v>
      </c>
      <c r="E27" s="94">
        <f>E26+E25+E24+E23+E22+E21+E20</f>
        <v>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>
        <v>10858262</v>
      </c>
      <c r="C33" s="86">
        <v>12018275</v>
      </c>
      <c r="D33" s="86">
        <v>12018275</v>
      </c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10858262</v>
      </c>
      <c r="C34" s="88">
        <f>C33+C32+C30+C29</f>
        <v>12018275</v>
      </c>
      <c r="D34" s="88">
        <f>D33+D32+D30+D29</f>
        <v>12018275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15929026</v>
      </c>
      <c r="C35" s="99">
        <f>C34+C27+C12</f>
        <v>17186242</v>
      </c>
      <c r="D35" s="99">
        <f>D34+D27+D12</f>
        <v>17186242</v>
      </c>
      <c r="E35" s="99">
        <f>E34+E27+E12</f>
        <v>0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0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4">
      <selection activeCell="E15" sqref="E15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71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0</v>
      </c>
      <c r="E20" s="93">
        <f>E19+E18+E17+E16+E15</f>
        <v>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68016</v>
      </c>
      <c r="C22" s="86">
        <v>30000</v>
      </c>
      <c r="D22" s="86">
        <v>30000</v>
      </c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f>755017+2528</f>
        <v>757545</v>
      </c>
      <c r="C26" s="86">
        <f>775000+20561</f>
        <v>795561</v>
      </c>
      <c r="D26" s="86">
        <f>775000+20561</f>
        <v>795561</v>
      </c>
      <c r="E26" s="93">
        <f t="shared" si="0"/>
        <v>0</v>
      </c>
      <c r="F26" s="78"/>
    </row>
    <row r="27" spans="1:6" ht="35.25">
      <c r="A27" s="48" t="s">
        <v>37</v>
      </c>
      <c r="B27" s="94">
        <f>B26+B25+B24+B23+B22+B21+B20</f>
        <v>825561</v>
      </c>
      <c r="C27" s="94">
        <f>C26+C25+C24+C23+C22+C21+C20</f>
        <v>825561</v>
      </c>
      <c r="D27" s="94">
        <f>D26+D25+D24+D23+D22+D21+D20</f>
        <v>825561</v>
      </c>
      <c r="E27" s="95">
        <f>E26+E25+E24+E23+E22+E21+E20</f>
        <v>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825561</v>
      </c>
      <c r="C35" s="99">
        <f>C34+C27+C12</f>
        <v>825561</v>
      </c>
      <c r="D35" s="99">
        <f>D34+D27+D12</f>
        <v>825561</v>
      </c>
      <c r="E35" s="99">
        <f>E34+E27+E12</f>
        <v>0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0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72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7780796</v>
      </c>
      <c r="C15" s="92">
        <v>8150615</v>
      </c>
      <c r="D15" s="92">
        <v>8417557</v>
      </c>
      <c r="E15" s="92">
        <f>D15-C15</f>
        <v>266942</v>
      </c>
      <c r="F15" s="90"/>
    </row>
    <row r="16" spans="1:6" ht="34.5">
      <c r="A16" s="38" t="s">
        <v>26</v>
      </c>
      <c r="B16" s="92">
        <v>757036</v>
      </c>
      <c r="C16" s="92">
        <v>654730</v>
      </c>
      <c r="D16" s="92">
        <v>995675</v>
      </c>
      <c r="E16" s="92">
        <f>D16-C16</f>
        <v>340945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>
        <v>259355</v>
      </c>
      <c r="C18" s="92">
        <v>259965</v>
      </c>
      <c r="D18" s="92">
        <v>260000</v>
      </c>
      <c r="E18" s="92">
        <f>D18-C18</f>
        <v>35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8797187</v>
      </c>
      <c r="C20" s="88">
        <f>C19+C18+C17+C16+C15</f>
        <v>9065310</v>
      </c>
      <c r="D20" s="88">
        <f>D19+D18+D17+D16+D15</f>
        <v>9673232</v>
      </c>
      <c r="E20" s="93">
        <f>E19+E18+E17+E16+E15</f>
        <v>607922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5582</v>
      </c>
      <c r="C22" s="86">
        <v>2000</v>
      </c>
      <c r="D22" s="86">
        <v>5300</v>
      </c>
      <c r="E22" s="93">
        <f t="shared" si="0"/>
        <v>3300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218587</v>
      </c>
      <c r="C26" s="86">
        <v>121700</v>
      </c>
      <c r="D26" s="86">
        <v>130480</v>
      </c>
      <c r="E26" s="93">
        <f t="shared" si="0"/>
        <v>8780</v>
      </c>
      <c r="F26" s="78"/>
    </row>
    <row r="27" spans="1:6" ht="35.25">
      <c r="A27" s="48" t="s">
        <v>37</v>
      </c>
      <c r="B27" s="94">
        <f>B26+B25+B24+B23+B22+B21+B20</f>
        <v>9021356</v>
      </c>
      <c r="C27" s="94">
        <f>C26+C25+C24+C23+C22+C21+C20</f>
        <v>9189010</v>
      </c>
      <c r="D27" s="94">
        <f>D26+D25+D24+D23+D22+D21+D20</f>
        <v>9809012</v>
      </c>
      <c r="E27" s="95">
        <f>E26+E25+E24+E23+E22+E21+E20</f>
        <v>620002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9021356</v>
      </c>
      <c r="C35" s="99">
        <f>C34+C27+C12</f>
        <v>9189010</v>
      </c>
      <c r="D35" s="99">
        <f>D34+D27+D12</f>
        <v>9809012</v>
      </c>
      <c r="E35" s="99">
        <f>E34+E27+E12</f>
        <v>620002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620002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73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>
        <v>39149527</v>
      </c>
      <c r="C9" s="86">
        <v>39169464</v>
      </c>
      <c r="D9" s="86">
        <v>39169464</v>
      </c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39149527</v>
      </c>
      <c r="C12" s="88">
        <f>C10+C9+C8+C7+C11</f>
        <v>39169464</v>
      </c>
      <c r="D12" s="88">
        <f>D10+D9+D8+D7+D11</f>
        <v>39169464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14258901</v>
      </c>
      <c r="C15" s="92">
        <v>14182074</v>
      </c>
      <c r="D15" s="92">
        <v>14860365</v>
      </c>
      <c r="E15" s="92">
        <f>D15-C15</f>
        <v>678291</v>
      </c>
      <c r="F15" s="90"/>
    </row>
    <row r="16" spans="1:6" ht="34.5">
      <c r="A16" s="38" t="s">
        <v>26</v>
      </c>
      <c r="B16" s="92">
        <v>791629</v>
      </c>
      <c r="C16" s="92">
        <v>689987</v>
      </c>
      <c r="D16" s="92">
        <v>834672</v>
      </c>
      <c r="E16" s="92">
        <f>D16-C16</f>
        <v>144685</v>
      </c>
      <c r="F16" s="90"/>
    </row>
    <row r="17" spans="1:6" ht="34.5">
      <c r="A17" s="45" t="s">
        <v>27</v>
      </c>
      <c r="B17" s="92">
        <v>595619</v>
      </c>
      <c r="C17" s="92">
        <v>568946</v>
      </c>
      <c r="D17" s="92">
        <v>595618</v>
      </c>
      <c r="E17" s="92">
        <f>D17-C17</f>
        <v>26672</v>
      </c>
      <c r="F17" s="90"/>
    </row>
    <row r="18" spans="1:6" ht="34.5">
      <c r="A18" s="45" t="s">
        <v>28</v>
      </c>
      <c r="B18" s="92"/>
      <c r="C18" s="92"/>
      <c r="D18" s="92">
        <v>592821</v>
      </c>
      <c r="E18" s="92">
        <f>D18-C18</f>
        <v>592821</v>
      </c>
      <c r="F18" s="90"/>
    </row>
    <row r="19" spans="1:6" ht="34.5">
      <c r="A19" s="38" t="s">
        <v>29</v>
      </c>
      <c r="B19" s="92">
        <v>190827</v>
      </c>
      <c r="C19" s="92">
        <v>180327</v>
      </c>
      <c r="D19" s="92">
        <v>184487</v>
      </c>
      <c r="E19" s="92">
        <f>D19-C19</f>
        <v>4160</v>
      </c>
      <c r="F19" s="90"/>
    </row>
    <row r="20" spans="1:6" ht="35.25">
      <c r="A20" s="39" t="s">
        <v>30</v>
      </c>
      <c r="B20" s="88">
        <f>B19+B18+B17+B16+B15</f>
        <v>15836976</v>
      </c>
      <c r="C20" s="88">
        <f>C19+C18+C17+C16+C15</f>
        <v>15621334</v>
      </c>
      <c r="D20" s="88">
        <f>D19+D18+D17+D16+D15</f>
        <v>17067963</v>
      </c>
      <c r="E20" s="93">
        <f>E19+E18+E17+E16+E15</f>
        <v>1446629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1204251</v>
      </c>
      <c r="C22" s="86">
        <v>1218709</v>
      </c>
      <c r="D22" s="86">
        <v>1229395</v>
      </c>
      <c r="E22" s="93">
        <f t="shared" si="0"/>
        <v>10686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838001</v>
      </c>
      <c r="C26" s="86">
        <v>1888614</v>
      </c>
      <c r="D26" s="86">
        <v>2721927</v>
      </c>
      <c r="E26" s="93">
        <f t="shared" si="0"/>
        <v>833313</v>
      </c>
      <c r="F26" s="78"/>
    </row>
    <row r="27" spans="1:6" ht="35.25">
      <c r="A27" s="48" t="s">
        <v>37</v>
      </c>
      <c r="B27" s="94">
        <f>B26+B25+B24+B23+B22+B21+B20</f>
        <v>17879228</v>
      </c>
      <c r="C27" s="94">
        <f>C26+C25+C24+C23+C22+C21+C20</f>
        <v>18728657</v>
      </c>
      <c r="D27" s="94">
        <f>D26+D25+D24+D23+D22+D21+D20</f>
        <v>21019285</v>
      </c>
      <c r="E27" s="94">
        <f>E26+E25+E24+E23+E22+E21+E20</f>
        <v>2290628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57028755</v>
      </c>
      <c r="C35" s="99">
        <f>C34+C27+C12</f>
        <v>57898121</v>
      </c>
      <c r="D35" s="99">
        <f>D34+D27+D12</f>
        <v>60188749</v>
      </c>
      <c r="E35" s="99">
        <f>E34+E27+E12</f>
        <v>2290628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2290628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E15" sqref="E15"/>
    </sheetView>
  </sheetViews>
  <sheetFormatPr defaultColWidth="9.6640625" defaultRowHeight="15"/>
  <cols>
    <col min="1" max="1" width="133.5546875" style="104" customWidth="1"/>
    <col min="2" max="4" width="30.77734375" style="104" customWidth="1"/>
    <col min="5" max="5" width="35.6640625" style="104" customWidth="1"/>
    <col min="6" max="6" width="16.77734375" style="104" customWidth="1"/>
    <col min="7" max="7" width="12.99609375" style="104" customWidth="1"/>
    <col min="8" max="16384" width="9.6640625" style="104" customWidth="1"/>
  </cols>
  <sheetData>
    <row r="1" spans="1:12" ht="20.25">
      <c r="A1" s="123" t="s">
        <v>3</v>
      </c>
      <c r="B1" s="121"/>
      <c r="C1" s="121"/>
      <c r="D1" s="124" t="s">
        <v>4</v>
      </c>
      <c r="E1" s="125" t="s">
        <v>74</v>
      </c>
      <c r="F1" s="126"/>
      <c r="G1" s="125"/>
      <c r="H1" s="125"/>
      <c r="I1" s="125"/>
      <c r="J1" s="125"/>
      <c r="K1" s="125"/>
      <c r="L1" s="125"/>
    </row>
    <row r="2" spans="1:12" ht="20.25">
      <c r="A2" s="123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thickBot="1">
      <c r="A3" s="127" t="s">
        <v>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" ht="21" thickTop="1">
      <c r="A4" s="129" t="s">
        <v>15</v>
      </c>
      <c r="B4" s="130" t="s">
        <v>48</v>
      </c>
      <c r="C4" s="130" t="s">
        <v>49</v>
      </c>
      <c r="D4" s="130" t="s">
        <v>49</v>
      </c>
      <c r="E4" s="131" t="s">
        <v>50</v>
      </c>
      <c r="F4" s="78"/>
    </row>
    <row r="5" spans="1:6" ht="20.25">
      <c r="A5" s="132"/>
      <c r="B5" s="133" t="s">
        <v>2</v>
      </c>
      <c r="C5" s="133" t="s">
        <v>2</v>
      </c>
      <c r="D5" s="133" t="s">
        <v>10</v>
      </c>
      <c r="E5" s="134" t="s">
        <v>2</v>
      </c>
      <c r="F5" s="78"/>
    </row>
    <row r="6" spans="1:6" ht="20.25">
      <c r="A6" s="135" t="s">
        <v>16</v>
      </c>
      <c r="B6" s="136"/>
      <c r="C6" s="136"/>
      <c r="D6" s="136"/>
      <c r="E6" s="137"/>
      <c r="F6" s="78"/>
    </row>
    <row r="7" spans="1:6" ht="20.25">
      <c r="A7" s="132" t="s">
        <v>17</v>
      </c>
      <c r="B7" s="138"/>
      <c r="C7" s="138"/>
      <c r="D7" s="138"/>
      <c r="E7" s="139">
        <f aca="true" t="shared" si="0" ref="E7:E12">D7-C7</f>
        <v>0</v>
      </c>
      <c r="F7" s="78"/>
    </row>
    <row r="8" spans="1:6" ht="20.25">
      <c r="A8" s="140" t="s">
        <v>18</v>
      </c>
      <c r="B8" s="141"/>
      <c r="C8" s="141"/>
      <c r="D8" s="141"/>
      <c r="E8" s="142">
        <f t="shared" si="0"/>
        <v>0</v>
      </c>
      <c r="F8" s="78"/>
    </row>
    <row r="9" spans="1:6" ht="20.25">
      <c r="A9" s="143" t="s">
        <v>19</v>
      </c>
      <c r="B9" s="141"/>
      <c r="C9" s="141"/>
      <c r="D9" s="141"/>
      <c r="E9" s="142">
        <f t="shared" si="0"/>
        <v>0</v>
      </c>
      <c r="F9" s="78"/>
    </row>
    <row r="10" spans="1:6" ht="20.25">
      <c r="A10" s="144" t="s">
        <v>20</v>
      </c>
      <c r="B10" s="141"/>
      <c r="C10" s="141"/>
      <c r="D10" s="141"/>
      <c r="E10" s="142">
        <f t="shared" si="0"/>
        <v>0</v>
      </c>
      <c r="F10" s="78"/>
    </row>
    <row r="11" spans="1:6" ht="20.25">
      <c r="A11" s="144" t="s">
        <v>21</v>
      </c>
      <c r="B11" s="141"/>
      <c r="C11" s="141"/>
      <c r="D11" s="141"/>
      <c r="E11" s="142">
        <f t="shared" si="0"/>
        <v>0</v>
      </c>
      <c r="F11" s="78"/>
    </row>
    <row r="12" spans="1:6" ht="20.25">
      <c r="A12" s="145" t="s">
        <v>22</v>
      </c>
      <c r="B12" s="146">
        <f>B10+B9+B8+B7+B11</f>
        <v>0</v>
      </c>
      <c r="C12" s="146">
        <f>C10+C9+C8+C7+C11</f>
        <v>0</v>
      </c>
      <c r="D12" s="146">
        <f>D10+D9+D8+D7+D11</f>
        <v>0</v>
      </c>
      <c r="E12" s="142">
        <f t="shared" si="0"/>
        <v>0</v>
      </c>
      <c r="F12" s="78"/>
    </row>
    <row r="13" spans="1:6" ht="20.25">
      <c r="A13" s="135" t="s">
        <v>23</v>
      </c>
      <c r="B13" s="141"/>
      <c r="C13" s="141"/>
      <c r="D13" s="141"/>
      <c r="E13" s="147"/>
      <c r="F13" s="90"/>
    </row>
    <row r="14" spans="1:6" ht="20.25">
      <c r="A14" s="148" t="s">
        <v>24</v>
      </c>
      <c r="B14" s="138"/>
      <c r="C14" s="138"/>
      <c r="D14" s="138"/>
      <c r="E14" s="149"/>
      <c r="F14" s="90"/>
    </row>
    <row r="15" spans="1:6" ht="20.25">
      <c r="A15" s="132" t="s">
        <v>25</v>
      </c>
      <c r="B15" s="150"/>
      <c r="C15" s="150"/>
      <c r="D15" s="150"/>
      <c r="E15" s="150">
        <f>D15-C15</f>
        <v>0</v>
      </c>
      <c r="F15" s="90"/>
    </row>
    <row r="16" spans="1:6" ht="20.25">
      <c r="A16" s="132" t="s">
        <v>26</v>
      </c>
      <c r="B16" s="150"/>
      <c r="C16" s="150"/>
      <c r="D16" s="150"/>
      <c r="E16" s="150">
        <f>D16-C16</f>
        <v>0</v>
      </c>
      <c r="F16" s="90"/>
    </row>
    <row r="17" spans="1:6" ht="20.25">
      <c r="A17" s="151" t="s">
        <v>27</v>
      </c>
      <c r="B17" s="150"/>
      <c r="C17" s="150"/>
      <c r="D17" s="150"/>
      <c r="E17" s="150">
        <f>D17-C17</f>
        <v>0</v>
      </c>
      <c r="F17" s="90"/>
    </row>
    <row r="18" spans="1:6" ht="20.25">
      <c r="A18" s="151" t="s">
        <v>28</v>
      </c>
      <c r="B18" s="150"/>
      <c r="C18" s="150"/>
      <c r="D18" s="150"/>
      <c r="E18" s="150">
        <f>D18-C18</f>
        <v>0</v>
      </c>
      <c r="F18" s="90"/>
    </row>
    <row r="19" spans="1:6" ht="20.25">
      <c r="A19" s="132" t="s">
        <v>29</v>
      </c>
      <c r="B19" s="150"/>
      <c r="C19" s="150"/>
      <c r="D19" s="150"/>
      <c r="E19" s="150">
        <f>D19-C19</f>
        <v>0</v>
      </c>
      <c r="F19" s="90"/>
    </row>
    <row r="20" spans="1:6" ht="20.25">
      <c r="A20" s="135" t="s">
        <v>30</v>
      </c>
      <c r="B20" s="146">
        <f>B19+B18+B17+B16+B15</f>
        <v>0</v>
      </c>
      <c r="C20" s="146">
        <f>C19+C18+C17+C16+C15</f>
        <v>0</v>
      </c>
      <c r="D20" s="146">
        <f>D19+D18+D17+D16+D15</f>
        <v>0</v>
      </c>
      <c r="E20" s="152">
        <f>E19+E18+E17+E16+E15</f>
        <v>0</v>
      </c>
      <c r="F20" s="78"/>
    </row>
    <row r="21" spans="1:6" ht="20.25">
      <c r="A21" s="153" t="s">
        <v>31</v>
      </c>
      <c r="B21" s="138"/>
      <c r="C21" s="138"/>
      <c r="D21" s="138"/>
      <c r="E21" s="139">
        <f aca="true" t="shared" si="1" ref="E21:E26">D21-C21</f>
        <v>0</v>
      </c>
      <c r="F21" s="78"/>
    </row>
    <row r="22" spans="1:6" ht="20.25">
      <c r="A22" s="151" t="s">
        <v>32</v>
      </c>
      <c r="B22" s="141"/>
      <c r="C22" s="141"/>
      <c r="D22" s="141"/>
      <c r="E22" s="152">
        <f t="shared" si="1"/>
        <v>0</v>
      </c>
      <c r="F22" s="78"/>
    </row>
    <row r="23" spans="1:6" ht="20.25">
      <c r="A23" s="154" t="s">
        <v>33</v>
      </c>
      <c r="B23" s="141"/>
      <c r="C23" s="141"/>
      <c r="D23" s="141"/>
      <c r="E23" s="152">
        <f t="shared" si="1"/>
        <v>0</v>
      </c>
      <c r="F23" s="78"/>
    </row>
    <row r="24" spans="1:6" ht="20.25">
      <c r="A24" s="143" t="s">
        <v>34</v>
      </c>
      <c r="B24" s="141"/>
      <c r="C24" s="141"/>
      <c r="D24" s="141"/>
      <c r="E24" s="152">
        <f t="shared" si="1"/>
        <v>0</v>
      </c>
      <c r="F24" s="78"/>
    </row>
    <row r="25" spans="1:6" ht="20.25">
      <c r="A25" s="151" t="s">
        <v>35</v>
      </c>
      <c r="B25" s="141"/>
      <c r="C25" s="141"/>
      <c r="D25" s="141"/>
      <c r="E25" s="152">
        <f t="shared" si="1"/>
        <v>0</v>
      </c>
      <c r="F25" s="78"/>
    </row>
    <row r="26" spans="1:6" ht="20.25">
      <c r="A26" s="154" t="s">
        <v>36</v>
      </c>
      <c r="B26" s="141"/>
      <c r="C26" s="141"/>
      <c r="D26" s="141"/>
      <c r="E26" s="152">
        <f t="shared" si="1"/>
        <v>0</v>
      </c>
      <c r="F26" s="78"/>
    </row>
    <row r="27" spans="1:6" ht="20.25">
      <c r="A27" s="155" t="s">
        <v>37</v>
      </c>
      <c r="B27" s="156">
        <f>B26+B25+B24+B23+B22+B21+B20</f>
        <v>0</v>
      </c>
      <c r="C27" s="156">
        <f>C26+C25+C24+C23+C22+C21+C20</f>
        <v>0</v>
      </c>
      <c r="D27" s="156">
        <f>D26+D25+D24+D23+D22+D21+D20</f>
        <v>0</v>
      </c>
      <c r="E27" s="157">
        <f>E26+E25+E24+E23+E22+E21</f>
        <v>0</v>
      </c>
      <c r="F27" s="78"/>
    </row>
    <row r="28" spans="1:6" ht="20.25">
      <c r="A28" s="148" t="s">
        <v>38</v>
      </c>
      <c r="B28" s="138"/>
      <c r="C28" s="138"/>
      <c r="D28" s="138"/>
      <c r="E28" s="149"/>
      <c r="F28" s="78"/>
    </row>
    <row r="29" spans="1:6" ht="20.25">
      <c r="A29" s="158" t="s">
        <v>39</v>
      </c>
      <c r="B29" s="138"/>
      <c r="C29" s="138"/>
      <c r="D29" s="159"/>
      <c r="E29" s="139">
        <f>D29-C29</f>
        <v>0</v>
      </c>
      <c r="F29" s="78"/>
    </row>
    <row r="30" spans="1:6" ht="20.25">
      <c r="A30" s="140" t="s">
        <v>40</v>
      </c>
      <c r="B30" s="160"/>
      <c r="C30" s="160"/>
      <c r="D30" s="160"/>
      <c r="E30" s="161">
        <f>D30-C30</f>
        <v>0</v>
      </c>
      <c r="F30" s="78"/>
    </row>
    <row r="31" spans="1:6" ht="20.25">
      <c r="A31" s="162" t="s">
        <v>41</v>
      </c>
      <c r="B31" s="138"/>
      <c r="C31" s="159"/>
      <c r="D31" s="159"/>
      <c r="E31" s="138"/>
      <c r="F31" s="78"/>
    </row>
    <row r="32" spans="1:6" ht="20.25">
      <c r="A32" s="151" t="s">
        <v>42</v>
      </c>
      <c r="B32" s="138"/>
      <c r="C32" s="138"/>
      <c r="D32" s="138"/>
      <c r="E32" s="139">
        <f>D32-C32</f>
        <v>0</v>
      </c>
      <c r="F32" s="78"/>
    </row>
    <row r="33" spans="1:6" ht="20.25">
      <c r="A33" s="140" t="s">
        <v>43</v>
      </c>
      <c r="B33" s="141"/>
      <c r="C33" s="141"/>
      <c r="D33" s="141"/>
      <c r="E33" s="152">
        <f>D33-C33</f>
        <v>0</v>
      </c>
      <c r="F33" s="78"/>
    </row>
    <row r="34" spans="1:6" ht="20.25">
      <c r="A34" s="135" t="s">
        <v>44</v>
      </c>
      <c r="B34" s="146">
        <f>B33+B32+B30+B29</f>
        <v>0</v>
      </c>
      <c r="C34" s="146">
        <f>C33+C32+C30+C29</f>
        <v>0</v>
      </c>
      <c r="D34" s="146">
        <f>D33+D32+D30+D29</f>
        <v>0</v>
      </c>
      <c r="E34" s="152">
        <f>D34-C34</f>
        <v>0</v>
      </c>
      <c r="F34" s="103"/>
    </row>
    <row r="35" spans="1:6" ht="21" thickBot="1">
      <c r="A35" s="163" t="s">
        <v>45</v>
      </c>
      <c r="B35" s="164">
        <f>B34+B27+B12+B20</f>
        <v>0</v>
      </c>
      <c r="C35" s="164">
        <f>C34+C27+C12+C20</f>
        <v>0</v>
      </c>
      <c r="D35" s="164">
        <f>D34+D27+D12+D20</f>
        <v>0</v>
      </c>
      <c r="E35" s="165">
        <f>D35-C35</f>
        <v>0</v>
      </c>
      <c r="F35" s="103"/>
    </row>
    <row r="36" spans="1:6" ht="21" thickTop="1">
      <c r="A36" s="101"/>
      <c r="B36" s="102"/>
      <c r="C36" s="102"/>
      <c r="D36" s="102"/>
      <c r="E36" s="102"/>
      <c r="F36" s="103"/>
    </row>
    <row r="37" spans="1:6" ht="20.25">
      <c r="A37" s="166" t="s">
        <v>52</v>
      </c>
      <c r="B37" s="78"/>
      <c r="C37" s="78"/>
      <c r="D37" s="78"/>
      <c r="E37" s="78"/>
      <c r="F37" s="103"/>
    </row>
    <row r="38" ht="20.25">
      <c r="A38" s="103"/>
    </row>
    <row r="39" ht="20.25">
      <c r="A39" s="167" t="s">
        <v>47</v>
      </c>
    </row>
    <row r="40" ht="20.25">
      <c r="A40" s="105"/>
    </row>
    <row r="41" spans="1:5" ht="20.25">
      <c r="A41" s="105" t="s">
        <v>0</v>
      </c>
      <c r="B41" s="103"/>
      <c r="C41" s="103"/>
      <c r="D41" s="103"/>
      <c r="E41" s="103"/>
    </row>
    <row r="42" ht="20.25">
      <c r="A42" s="105" t="s">
        <v>0</v>
      </c>
    </row>
    <row r="44" ht="20.25">
      <c r="A44" s="105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35" zoomScaleNormal="35" zoomScalePageLayoutView="0" workbookViewId="0" topLeftCell="A1">
      <selection activeCell="E36" sqref="E36"/>
    </sheetView>
  </sheetViews>
  <sheetFormatPr defaultColWidth="9.6640625" defaultRowHeight="15"/>
  <cols>
    <col min="1" max="1" width="135.10546875" style="1" customWidth="1"/>
    <col min="2" max="5" width="30.77734375" style="1" customWidth="1"/>
    <col min="6" max="6" width="49.4453125" style="31" customWidth="1"/>
    <col min="7" max="7" width="1.66796875" style="1" customWidth="1"/>
    <col min="8" max="16384" width="9.6640625" style="1" customWidth="1"/>
  </cols>
  <sheetData>
    <row r="1" spans="1:12" ht="45">
      <c r="A1" s="9" t="s">
        <v>3</v>
      </c>
      <c r="B1" s="5"/>
      <c r="C1" s="18"/>
      <c r="D1" s="5"/>
      <c r="E1" s="12" t="s">
        <v>4</v>
      </c>
      <c r="F1" s="20" t="s">
        <v>75</v>
      </c>
      <c r="G1" s="6"/>
      <c r="H1" s="6"/>
      <c r="I1" s="6"/>
      <c r="J1" s="6"/>
      <c r="K1" s="6"/>
      <c r="L1" s="6"/>
    </row>
    <row r="2" spans="1:12" ht="45">
      <c r="A2" s="9" t="s">
        <v>13</v>
      </c>
      <c r="B2" s="5"/>
      <c r="C2" s="5"/>
      <c r="D2" s="5"/>
      <c r="E2" s="5"/>
      <c r="F2" s="21"/>
      <c r="G2" s="5"/>
      <c r="H2" s="5"/>
      <c r="I2" s="5"/>
      <c r="J2" s="5"/>
      <c r="K2" s="5"/>
      <c r="L2" s="5"/>
    </row>
    <row r="3" spans="1:12" ht="45.75" thickBot="1">
      <c r="A3" s="10" t="s">
        <v>14</v>
      </c>
      <c r="B3" s="7"/>
      <c r="C3" s="7"/>
      <c r="D3" s="7"/>
      <c r="E3" s="7"/>
      <c r="F3" s="22"/>
      <c r="G3" s="7"/>
      <c r="H3" s="7"/>
      <c r="I3" s="7"/>
      <c r="J3" s="7"/>
      <c r="K3" s="7"/>
      <c r="L3" s="7"/>
    </row>
    <row r="4" spans="1:10" ht="36" thickTop="1">
      <c r="A4" s="37" t="s">
        <v>15</v>
      </c>
      <c r="B4" s="13" t="s">
        <v>5</v>
      </c>
      <c r="C4" s="33" t="s">
        <v>6</v>
      </c>
      <c r="D4" s="33" t="s">
        <v>6</v>
      </c>
      <c r="E4" s="14" t="s">
        <v>8</v>
      </c>
      <c r="F4" s="23" t="s">
        <v>1</v>
      </c>
      <c r="G4" s="4"/>
      <c r="J4" s="2"/>
    </row>
    <row r="5" spans="1:10" ht="35.25">
      <c r="A5" s="38"/>
      <c r="B5" s="15" t="s">
        <v>2</v>
      </c>
      <c r="C5" s="15" t="s">
        <v>9</v>
      </c>
      <c r="D5" s="15" t="s">
        <v>10</v>
      </c>
      <c r="E5" s="15" t="s">
        <v>2</v>
      </c>
      <c r="F5" s="24" t="s">
        <v>7</v>
      </c>
      <c r="G5" s="4"/>
      <c r="J5" s="2"/>
    </row>
    <row r="6" spans="1:10" ht="35.25">
      <c r="A6" s="39" t="s">
        <v>16</v>
      </c>
      <c r="B6" s="8"/>
      <c r="C6" s="8"/>
      <c r="D6" s="8"/>
      <c r="E6" s="8"/>
      <c r="F6" s="25"/>
      <c r="G6" s="4"/>
      <c r="J6" s="2"/>
    </row>
    <row r="7" spans="1:10" ht="34.5">
      <c r="A7" s="38" t="s">
        <v>17</v>
      </c>
      <c r="B7" s="32">
        <f>SUBR!B7+SULAW!B7+SUNO!B7+SUSBO!B7+SUBOS!B7+SUAG!B7</f>
        <v>0</v>
      </c>
      <c r="C7" s="32">
        <f>SUBR!C7+SULAW!C7+SUNO!C7+SUSBO!C7+SUBOS!C7+SUAG!C7</f>
        <v>0</v>
      </c>
      <c r="D7" s="32">
        <f>SUBR!D7+SULAW!D7+SUNO!D7+SUSBO!D7+SUBOS!D7+SUAG!D7</f>
        <v>0</v>
      </c>
      <c r="E7" s="32">
        <f>SUBR!E7+SULAW!E7+SUNO!E7+SUSBO!E7+SUBOS!E7+SUAG!E7</f>
        <v>0</v>
      </c>
      <c r="F7" s="26"/>
      <c r="G7" s="4"/>
      <c r="J7" s="2"/>
    </row>
    <row r="8" spans="1:10" ht="34.5">
      <c r="A8" s="40" t="s">
        <v>18</v>
      </c>
      <c r="B8" s="32">
        <f>SUBR!B8+SULAW!B8+SUNO!B8+SUSBO!B8+SUBOS!B8+SUAG!B8</f>
        <v>0</v>
      </c>
      <c r="C8" s="32">
        <f>SUBR!C8+SULAW!C8+SUNO!C8+SUSBO!C8+SUBOS!C8+SUAG!C8</f>
        <v>0</v>
      </c>
      <c r="D8" s="32">
        <f>SUBR!D8+SULAW!D8+SUNO!D8+SUSBO!D8+SUBOS!D8+SUAG!D8</f>
        <v>0</v>
      </c>
      <c r="E8" s="32">
        <f>SUBR!E8+SULAW!E8+SUNO!E8+SUSBO!E8+SUBOS!E8+SUAG!E8</f>
        <v>0</v>
      </c>
      <c r="F8" s="27" t="e">
        <f>E8/C8</f>
        <v>#DIV/0!</v>
      </c>
      <c r="G8" s="4"/>
      <c r="J8" s="2"/>
    </row>
    <row r="9" spans="1:10" ht="34.5">
      <c r="A9" s="41" t="s">
        <v>19</v>
      </c>
      <c r="B9" s="32">
        <f>SUBR!B9+SULAW!B9+SUNO!B9+SUSBO!B9+SUBOS!B9+SUAG!B9</f>
        <v>0</v>
      </c>
      <c r="C9" s="32">
        <f>SUBR!C9+SULAW!C9+SUNO!C9+SUSBO!C9+SUBOS!C9+SUAG!C9</f>
        <v>0</v>
      </c>
      <c r="D9" s="32">
        <f>SUBR!D9+SULAW!D9+SUNO!D9+SUSBO!D9+SUBOS!D9+SUAG!D9</f>
        <v>0</v>
      </c>
      <c r="E9" s="32">
        <f>SUBR!E9+SULAW!E9+SUNO!E9+SUSBO!E9+SUBOS!E9+SUAG!E9</f>
        <v>0</v>
      </c>
      <c r="F9" s="27" t="e">
        <f aca="true" t="shared" si="0" ref="F9:F31">E9/C9</f>
        <v>#DIV/0!</v>
      </c>
      <c r="G9" s="4"/>
      <c r="J9" s="2"/>
    </row>
    <row r="10" spans="1:10" ht="34.5">
      <c r="A10" s="42" t="s">
        <v>20</v>
      </c>
      <c r="B10" s="32">
        <f>SUBR!B10+SULAW!B10+SUNO!B10+SUSBO!B10+SUBOS!B10+SUAG!B10</f>
        <v>0</v>
      </c>
      <c r="C10" s="32">
        <f>SUBR!C10+SULAW!C10+SUNO!C10+SUSBO!C10+SUBOS!C10+SUAG!C10</f>
        <v>1720612</v>
      </c>
      <c r="D10" s="32">
        <f>SUBR!D10+SULAW!D10+SUNO!D10+SUSBO!D10+SUBOS!D10+SUAG!D10</f>
        <v>1733464</v>
      </c>
      <c r="E10" s="32">
        <f>SUBR!E10+SULAW!E10+SUNO!E10+SUSBO!E10+SUBOS!E10+SUAG!E10</f>
        <v>12852</v>
      </c>
      <c r="F10" s="27">
        <f t="shared" si="0"/>
        <v>0.007469435293953546</v>
      </c>
      <c r="G10" s="4"/>
      <c r="J10" s="2"/>
    </row>
    <row r="11" spans="1:10" ht="34.5">
      <c r="A11" s="42" t="s">
        <v>21</v>
      </c>
      <c r="B11" s="32">
        <f>SUBR!B11+SULAW!B11+SUNO!B11+SUSBO!B11+SUBOS!B11+SUAG!B11</f>
        <v>1704199</v>
      </c>
      <c r="C11" s="32">
        <f>SUBR!C11+SULAW!C11+SUNO!C11+SUSBO!C11+SUBOS!C11+SUAG!C11</f>
        <v>210000</v>
      </c>
      <c r="D11" s="32">
        <f>SUBR!D11+SULAW!D11+SUNO!D11+SUSBO!D11+SUBOS!D11+SUAG!D11</f>
        <v>210000</v>
      </c>
      <c r="E11" s="32">
        <f>SUBR!E11+SULAW!E11+SUNO!E11+SUSBO!E11+SUBOS!E11+SUAG!E11</f>
        <v>0</v>
      </c>
      <c r="F11" s="27">
        <f t="shared" si="0"/>
        <v>0</v>
      </c>
      <c r="G11" s="4"/>
      <c r="J11" s="2"/>
    </row>
    <row r="12" spans="1:10" ht="35.25">
      <c r="A12" s="43" t="s">
        <v>22</v>
      </c>
      <c r="B12" s="32">
        <f>SUBR!B12+SULAW!B12+SUNO!B12+SUSBO!B12+SUBOS!B12+SUAG!B12</f>
        <v>1704199</v>
      </c>
      <c r="C12" s="32">
        <f>SUBR!C12+SULAW!C12+SUNO!C12+SUSBO!C12+SUBOS!C12+SUAG!C12</f>
        <v>1930612</v>
      </c>
      <c r="D12" s="32">
        <f>SUBR!D12+SULAW!D12+SUNO!D12+SUSBO!D12+SUBOS!D12+SUAG!D12</f>
        <v>1943464</v>
      </c>
      <c r="E12" s="32">
        <f>SUBR!E12+SULAW!E12+SUNO!E12+SUSBO!E12+SUBOS!E12+SUAG!E12</f>
        <v>12852</v>
      </c>
      <c r="F12" s="27">
        <f t="shared" si="0"/>
        <v>0.00665695644697122</v>
      </c>
      <c r="G12" s="4"/>
      <c r="J12" s="2"/>
    </row>
    <row r="13" spans="1:10" ht="35.25">
      <c r="A13" s="39" t="s">
        <v>23</v>
      </c>
      <c r="B13" s="32"/>
      <c r="C13" s="32"/>
      <c r="D13" s="32"/>
      <c r="E13" s="32"/>
      <c r="F13" s="27"/>
      <c r="G13" s="4"/>
      <c r="J13" s="2"/>
    </row>
    <row r="14" spans="1:10" ht="35.25">
      <c r="A14" s="44" t="s">
        <v>24</v>
      </c>
      <c r="B14" s="32"/>
      <c r="C14" s="32"/>
      <c r="D14" s="32"/>
      <c r="E14" s="32"/>
      <c r="F14" s="27"/>
      <c r="G14" s="4"/>
      <c r="J14" s="2"/>
    </row>
    <row r="15" spans="1:10" ht="34.5">
      <c r="A15" s="38" t="s">
        <v>25</v>
      </c>
      <c r="B15" s="32">
        <f>SUBR!B15+SULAW!B15+SUNO!B15+SUSBO!B15+SUBOS!B15+SUAG!B15</f>
        <v>5808744</v>
      </c>
      <c r="C15" s="32">
        <f>SUBR!C15+SULAW!C15+SUNO!C15+SUSBO!C15+SUBOS!C15+SUAG!C15</f>
        <v>32347196</v>
      </c>
      <c r="D15" s="32">
        <f>SUBR!D15+SULAW!D15+SUNO!D15+SUSBO!D15+SUBOS!D15+SUAG!D15</f>
        <v>33938016</v>
      </c>
      <c r="E15" s="32">
        <f>SUBR!E15+SULAW!E15+SUNO!E15+SUSBO!E15+SUBOS!E15+SUAG!E15</f>
        <v>1590820</v>
      </c>
      <c r="F15" s="27">
        <f t="shared" si="0"/>
        <v>0.04917953321209047</v>
      </c>
      <c r="G15" s="4"/>
      <c r="J15" s="2"/>
    </row>
    <row r="16" spans="1:10" ht="34.5">
      <c r="A16" s="38" t="s">
        <v>26</v>
      </c>
      <c r="B16" s="32">
        <f>SUBR!B16+SULAW!B16+SUNO!B16+SUSBO!B16+SUBOS!B16+SUAG!B16</f>
        <v>299510</v>
      </c>
      <c r="C16" s="32">
        <f>SUBR!C16+SULAW!C16+SUNO!C16+SUSBO!C16+SUBOS!C16+SUAG!C16</f>
        <v>6216390</v>
      </c>
      <c r="D16" s="32">
        <f>SUBR!D16+SULAW!D16+SUNO!D16+SUSBO!D16+SUBOS!D16+SUAG!D16</f>
        <v>6256390</v>
      </c>
      <c r="E16" s="32">
        <f>SUBR!E16+SULAW!E16+SUNO!E16+SUSBO!E16+SUBOS!E16+SUAG!E16</f>
        <v>40000</v>
      </c>
      <c r="F16" s="27">
        <f t="shared" si="0"/>
        <v>0.00643460271958484</v>
      </c>
      <c r="G16" s="4"/>
      <c r="J16" s="2"/>
    </row>
    <row r="17" spans="1:10" ht="34.5">
      <c r="A17" s="45" t="s">
        <v>27</v>
      </c>
      <c r="B17" s="32">
        <f>SUBR!B17+SULAW!B17+SUNO!B17+SUSBO!B17+SUBOS!B17+SUAG!B17</f>
        <v>243630</v>
      </c>
      <c r="C17" s="32">
        <f>SUBR!C17+SULAW!C17+SUNO!C17+SUSBO!C17+SUBOS!C17+SUAG!C17</f>
        <v>2908317</v>
      </c>
      <c r="D17" s="32">
        <f>SUBR!D17+SULAW!D17+SUNO!D17+SUSBO!D17+SUBOS!D17+SUAG!D17</f>
        <v>2918317</v>
      </c>
      <c r="E17" s="32">
        <f>SUBR!E17+SULAW!E17+SUNO!E17+SUSBO!E17+SUBOS!E17+SUAG!E17</f>
        <v>10000</v>
      </c>
      <c r="F17" s="27">
        <f t="shared" si="0"/>
        <v>0.0034384147257675145</v>
      </c>
      <c r="G17" s="4"/>
      <c r="J17" s="2"/>
    </row>
    <row r="18" spans="1:10" ht="34.5">
      <c r="A18" s="45" t="s">
        <v>28</v>
      </c>
      <c r="B18" s="32">
        <f>SUBR!B18+SULAW!B18+SUNO!B18+SUSBO!B18+SUBOS!B18+SUAG!B18</f>
        <v>0</v>
      </c>
      <c r="C18" s="32">
        <f>SUBR!C18+SULAW!C18+SUNO!C18+SUSBO!C18+SUBOS!C18+SUAG!C18</f>
        <v>1036525</v>
      </c>
      <c r="D18" s="32">
        <f>SUBR!D18+SULAW!D18+SUNO!D18+SUSBO!D18+SUBOS!D18+SUAG!D18</f>
        <v>1036525</v>
      </c>
      <c r="E18" s="32">
        <f>SUBR!E18+SULAW!E18+SUNO!E18+SUSBO!E18+SUBOS!E18+SUAG!E18</f>
        <v>0</v>
      </c>
      <c r="F18" s="27">
        <f t="shared" si="0"/>
        <v>0</v>
      </c>
      <c r="G18" s="4"/>
      <c r="J18" s="2"/>
    </row>
    <row r="19" spans="1:10" ht="34.5">
      <c r="A19" s="38" t="s">
        <v>29</v>
      </c>
      <c r="B19" s="32">
        <f>SUBR!B19+SULAW!B19+SUNO!B19+SUSBO!B19+SUBOS!B19+SUAG!B19</f>
        <v>51786</v>
      </c>
      <c r="C19" s="32">
        <f>SUBR!C19+SULAW!C19+SUNO!C19+SUSBO!C19+SUBOS!C19+SUAG!C19</f>
        <v>300000</v>
      </c>
      <c r="D19" s="32">
        <f>SUBR!D19+SULAW!D19+SUNO!D19+SUSBO!D19+SUBOS!D19+SUAG!D19</f>
        <v>300000</v>
      </c>
      <c r="E19" s="32">
        <f>SUBR!E19+SULAW!E19+SUNO!E19+SUSBO!E19+SUBOS!E19+SUAG!E19</f>
        <v>0</v>
      </c>
      <c r="F19" s="27">
        <f t="shared" si="0"/>
        <v>0</v>
      </c>
      <c r="G19" s="4"/>
      <c r="J19" s="2"/>
    </row>
    <row r="20" spans="1:10" ht="35.25">
      <c r="A20" s="39" t="s">
        <v>30</v>
      </c>
      <c r="B20" s="32">
        <f>SUBR!B20+SULAW!B20+SUNO!B20+SUSBO!B20+SUBOS!B20+SUAG!B20</f>
        <v>6403670</v>
      </c>
      <c r="C20" s="32">
        <f>SUBR!C20+SULAW!C20+SUNO!C20+SUSBO!C20+SUBOS!C20+SUAG!C20</f>
        <v>42808428</v>
      </c>
      <c r="D20" s="32">
        <f>SUBR!D20+SULAW!D20+SUNO!D20+SUSBO!D20+SUBOS!D20+SUAG!D20</f>
        <v>44449248</v>
      </c>
      <c r="E20" s="32">
        <f>SUBR!E20+SULAW!E20+SUNO!E20+SUSBO!E20+SUBOS!E20+SUAG!E20</f>
        <v>1640820</v>
      </c>
      <c r="F20" s="27"/>
      <c r="G20" s="4"/>
      <c r="J20" s="2"/>
    </row>
    <row r="21" spans="1:10" ht="34.5">
      <c r="A21" s="46" t="s">
        <v>31</v>
      </c>
      <c r="B21" s="32">
        <f>SUBR!B21+SULAW!B21+SUNO!B21+SUSBO!B21+SUBOS!B21+SUAG!B21</f>
        <v>0</v>
      </c>
      <c r="C21" s="32">
        <f>SUBR!C21+SULAW!C21+SUNO!C21+SUSBO!C21+SUBOS!C21+SUAG!C21</f>
        <v>0</v>
      </c>
      <c r="D21" s="32">
        <f>SUBR!D21+SULAW!D21+SUNO!D21+SUSBO!D21+SUBOS!D21+SUAG!D21</f>
        <v>0</v>
      </c>
      <c r="E21" s="32">
        <f>SUBR!E21+SULAW!E21+SUNO!E21+SUSBO!E21+SUBOS!E21+SUAG!E21</f>
        <v>0</v>
      </c>
      <c r="F21" s="27" t="e">
        <f t="shared" si="0"/>
        <v>#DIV/0!</v>
      </c>
      <c r="G21" s="4"/>
      <c r="J21" s="2"/>
    </row>
    <row r="22" spans="1:10" ht="34.5">
      <c r="A22" s="45" t="s">
        <v>32</v>
      </c>
      <c r="B22" s="32">
        <f>SUBR!B22+SULAW!B22+SUNO!B22+SUSBO!B22+SUBOS!B22+SUAG!B22</f>
        <v>50139</v>
      </c>
      <c r="C22" s="32">
        <f>SUBR!C22+SULAW!C22+SUNO!C22+SUSBO!C22+SUBOS!C22+SUAG!C22</f>
        <v>194515</v>
      </c>
      <c r="D22" s="32">
        <f>SUBR!D22+SULAW!D22+SUNO!D22+SUSBO!D22+SUBOS!D22+SUAG!D22</f>
        <v>192515</v>
      </c>
      <c r="E22" s="32">
        <f>SUBR!E22+SULAW!E22+SUNO!E22+SUSBO!E22+SUBOS!E22+SUAG!E22</f>
        <v>-2000</v>
      </c>
      <c r="F22" s="27">
        <f t="shared" si="0"/>
        <v>-0.010281983394596819</v>
      </c>
      <c r="G22" s="4"/>
      <c r="J22" s="2"/>
    </row>
    <row r="23" spans="1:10" ht="34.5">
      <c r="A23" s="47" t="s">
        <v>33</v>
      </c>
      <c r="B23" s="32">
        <f>SUBR!B23+SULAW!B23+SUNO!B23+SUSBO!B23+SUBOS!B23+SUAG!B23</f>
        <v>0</v>
      </c>
      <c r="C23" s="32">
        <f>SUBR!C23+SULAW!C23+SUNO!C23+SUSBO!C23+SUBOS!C23+SUAG!C23</f>
        <v>0</v>
      </c>
      <c r="D23" s="32">
        <f>SUBR!D23+SULAW!D23+SUNO!D23+SUSBO!D23+SUBOS!D23+SUAG!D23</f>
        <v>0</v>
      </c>
      <c r="E23" s="32">
        <f>SUBR!E23+SULAW!E23+SUNO!E23+SUSBO!E23+SUBOS!E23+SUAG!E23</f>
        <v>0</v>
      </c>
      <c r="F23" s="27" t="e">
        <f t="shared" si="0"/>
        <v>#DIV/0!</v>
      </c>
      <c r="G23" s="4"/>
      <c r="J23" s="2"/>
    </row>
    <row r="24" spans="1:10" ht="34.5">
      <c r="A24" s="41" t="s">
        <v>34</v>
      </c>
      <c r="B24" s="32">
        <f>SUBR!B24+SULAW!B24+SUNO!B24+SUSBO!B24+SUBOS!B24+SUAG!B24</f>
        <v>0</v>
      </c>
      <c r="C24" s="32">
        <f>SUBR!C24+SULAW!C24+SUNO!C24+SUSBO!C24+SUBOS!C24+SUAG!C24</f>
        <v>0</v>
      </c>
      <c r="D24" s="32">
        <f>SUBR!D24+SULAW!D24+SUNO!D24+SUSBO!D24+SUBOS!D24+SUAG!D24</f>
        <v>0</v>
      </c>
      <c r="E24" s="32">
        <f>SUBR!E24+SULAW!E24+SUNO!E24+SUSBO!E24+SUBOS!E24+SUAG!E24</f>
        <v>0</v>
      </c>
      <c r="F24" s="27" t="e">
        <f t="shared" si="0"/>
        <v>#DIV/0!</v>
      </c>
      <c r="G24" s="3"/>
      <c r="J24" s="2"/>
    </row>
    <row r="25" spans="1:10" ht="34.5">
      <c r="A25" s="45" t="s">
        <v>35</v>
      </c>
      <c r="B25" s="32">
        <f>SUBR!B25+SULAW!B25+SUNO!B25+SUSBO!B25+SUBOS!B25+SUAG!B25</f>
        <v>0</v>
      </c>
      <c r="C25" s="32">
        <f>SUBR!C25+SULAW!C25+SUNO!C25+SUSBO!C25+SUBOS!C25+SUAG!C25</f>
        <v>0</v>
      </c>
      <c r="D25" s="32">
        <f>SUBR!D25+SULAW!D25+SUNO!D25+SUSBO!D25+SUBOS!D25+SUAG!D25</f>
        <v>0</v>
      </c>
      <c r="E25" s="32">
        <f>SUBR!E25+SULAW!E25+SUNO!E25+SUSBO!E25+SUBOS!E25+SUAG!E25</f>
        <v>0</v>
      </c>
      <c r="F25" s="27" t="e">
        <f t="shared" si="0"/>
        <v>#DIV/0!</v>
      </c>
      <c r="G25" s="3"/>
      <c r="J25" s="2"/>
    </row>
    <row r="26" spans="1:10" ht="34.5">
      <c r="A26" s="47" t="s">
        <v>36</v>
      </c>
      <c r="B26" s="32">
        <f>SUBR!B26+SULAW!B26+SUNO!B26+SUSBO!B26+SUBOS!B26+SUAG!B26</f>
        <v>42549219</v>
      </c>
      <c r="C26" s="32">
        <f>SUBR!C26+SULAW!C26+SUNO!C26+SUSBO!C26+SUBOS!C26+SUAG!C26</f>
        <v>7257117</v>
      </c>
      <c r="D26" s="32">
        <f>SUBR!D26+SULAW!D26+SUNO!D26+SUSBO!D26+SUBOS!D26+SUAG!D26</f>
        <v>5192002</v>
      </c>
      <c r="E26" s="32">
        <f>SUBR!E26+SULAW!E26+SUNO!E26+SUSBO!E26+SUBOS!E26+SUAG!E26</f>
        <v>-2065115</v>
      </c>
      <c r="F26" s="27">
        <f t="shared" si="0"/>
        <v>-0.2845641044508446</v>
      </c>
      <c r="G26" s="3"/>
      <c r="J26" s="2"/>
    </row>
    <row r="27" spans="1:10" ht="35.25">
      <c r="A27" s="48" t="s">
        <v>37</v>
      </c>
      <c r="B27" s="32">
        <f>SUBR!B27+SULAW!B27+SUNO!B27+SUSBO!B27+SUBOS!B27+SUAG!B27</f>
        <v>49003028</v>
      </c>
      <c r="C27" s="32">
        <f>SUBR!C27+SULAW!C27+SUNO!C27+SUSBO!C27+SUBOS!C27+SUAG!C27</f>
        <v>50260060</v>
      </c>
      <c r="D27" s="32">
        <f>SUBR!D27+SULAW!D27+SUNO!D27+SUSBO!D27+SUBOS!D27+SUAG!D27</f>
        <v>49833765</v>
      </c>
      <c r="E27" s="32">
        <f>SUBR!E27+SULAW!E27+SUNO!E27+SUSBO!E27+SUBOS!E27+SUAG!E27</f>
        <v>-426295</v>
      </c>
      <c r="F27" s="27">
        <f t="shared" si="0"/>
        <v>-0.008481784542238907</v>
      </c>
      <c r="G27" s="3"/>
      <c r="J27" s="2"/>
    </row>
    <row r="28" spans="1:10" ht="35.25">
      <c r="A28" s="44" t="s">
        <v>38</v>
      </c>
      <c r="B28" s="32"/>
      <c r="C28" s="32"/>
      <c r="D28" s="32"/>
      <c r="E28" s="32"/>
      <c r="F28" s="27" t="e">
        <f t="shared" si="0"/>
        <v>#DIV/0!</v>
      </c>
      <c r="G28" s="3"/>
      <c r="J28" s="2"/>
    </row>
    <row r="29" spans="1:10" ht="34.5">
      <c r="A29" s="49" t="s">
        <v>39</v>
      </c>
      <c r="B29" s="32">
        <f>SUBR!B29+SULAW!B29+SUNO!B29+SUSBO!B29+SUBOS!B29+SUAG!B29</f>
        <v>2566544</v>
      </c>
      <c r="C29" s="32">
        <f>SUBR!C29+SULAW!C29+SUNO!C29+SUSBO!C29+SUBOS!C29+SUAG!C29</f>
        <v>2691700</v>
      </c>
      <c r="D29" s="32">
        <f>SUBR!D29+SULAW!D29+SUNO!D29+SUSBO!D29+SUBOS!D29+SUAG!D29</f>
        <v>2815323</v>
      </c>
      <c r="E29" s="32">
        <f>SUBR!E29+SULAW!E29+SUNO!E29+SUSBO!E29+SUBOS!E29+SUAG!E29</f>
        <v>123623</v>
      </c>
      <c r="F29" s="27">
        <f t="shared" si="0"/>
        <v>0.0459274807742319</v>
      </c>
      <c r="G29" s="3"/>
      <c r="J29" s="2"/>
    </row>
    <row r="30" spans="1:10" ht="34.5">
      <c r="A30" s="40" t="s">
        <v>40</v>
      </c>
      <c r="B30" s="32">
        <f>SUBR!B30+SULAW!B30+SUNO!B30+SUSBO!B30+SUBOS!B30+SUAG!B30</f>
        <v>0</v>
      </c>
      <c r="C30" s="32">
        <f>SUBR!C30+SULAW!C30+SUNO!C30+SUSBO!C30+SUBOS!C30+SUAG!C30</f>
        <v>0</v>
      </c>
      <c r="D30" s="32">
        <f>SUBR!D30+SULAW!D30+SUNO!D30+SUSBO!D30+SUBOS!D30+SUAG!D30</f>
        <v>0</v>
      </c>
      <c r="E30" s="32">
        <f>SUBR!E30+SULAW!E30+SUNO!E30+SUSBO!E30+SUBOS!E30+SUAG!E30</f>
        <v>0</v>
      </c>
      <c r="F30" s="27" t="e">
        <f t="shared" si="0"/>
        <v>#DIV/0!</v>
      </c>
      <c r="G30" s="3"/>
      <c r="J30" s="2"/>
    </row>
    <row r="31" spans="1:10" ht="35.25">
      <c r="A31" s="50" t="s">
        <v>41</v>
      </c>
      <c r="B31" s="19"/>
      <c r="C31" s="19"/>
      <c r="D31" s="19"/>
      <c r="E31" s="19"/>
      <c r="F31" s="28" t="e">
        <f t="shared" si="0"/>
        <v>#DIV/0!</v>
      </c>
      <c r="G31" s="3"/>
      <c r="J31" s="2"/>
    </row>
    <row r="32" spans="1:10" ht="34.5">
      <c r="A32" s="45" t="s">
        <v>42</v>
      </c>
      <c r="B32" s="32">
        <f>SUBR!B32+SULAW!B32+SUNO!B32+SUSBO!B32+SUBOS!B32+SUAG!B32</f>
        <v>0</v>
      </c>
      <c r="C32" s="32">
        <f>SUBR!C32+SULAW!C32+SUNO!C32+SUSBO!C32+SUBOS!C32+SUAG!C32</f>
        <v>0</v>
      </c>
      <c r="D32" s="32">
        <f>SUBR!D32+SULAW!D32+SUNO!D32+SUSBO!D32+SUBOS!D32+SUAG!D32</f>
        <v>0</v>
      </c>
      <c r="E32" s="32">
        <f>SUBR!E32+SULAW!E32+SUNO!E32+SUSBO!E32+SUBOS!E32+SUAG!E32</f>
        <v>0</v>
      </c>
      <c r="F32" s="36"/>
      <c r="G32" s="3"/>
      <c r="J32" s="2"/>
    </row>
    <row r="33" spans="1:10" ht="34.5">
      <c r="A33" s="40" t="s">
        <v>43</v>
      </c>
      <c r="B33" s="32">
        <f>SUBR!B33+SULAW!B33+SUNO!B33+SUSBO!B33+SUBOS!B33+SUAG!B33</f>
        <v>0</v>
      </c>
      <c r="C33" s="32">
        <f>SUBR!C33+SULAW!C33+SUNO!C33+SUSBO!C33+SUBOS!C33+SUAG!C33</f>
        <v>0</v>
      </c>
      <c r="D33" s="32">
        <f>SUBR!D33+SULAW!D33+SUNO!D33+SUSBO!D33+SUBOS!D33+SUAG!D33</f>
        <v>0</v>
      </c>
      <c r="E33" s="32">
        <f>SUBR!E33+SULAW!E33+SUNO!E33+SUSBO!E33+SUBOS!E33+SUAG!E33</f>
        <v>0</v>
      </c>
      <c r="F33" s="27" t="e">
        <f>E33/C33</f>
        <v>#DIV/0!</v>
      </c>
      <c r="G33" s="3"/>
      <c r="J33" s="2"/>
    </row>
    <row r="34" spans="1:10" ht="35.25">
      <c r="A34" s="39" t="s">
        <v>44</v>
      </c>
      <c r="B34" s="32">
        <f>SUBR!B34+SULAW!B34+SUNO!B34+SUSBO!B34+SUBOS!B34+SUAG!B34</f>
        <v>2566544</v>
      </c>
      <c r="C34" s="32">
        <f>SUBR!C34+SULAW!C34+SUNO!C34+SUSBO!C34+SUBOS!C34+SUAG!C34</f>
        <v>2691700</v>
      </c>
      <c r="D34" s="32">
        <f>SUBR!D34+SULAW!D34+SUNO!D34+SUSBO!D34+SUBOS!D34+SUAG!D34</f>
        <v>2815323</v>
      </c>
      <c r="E34" s="32">
        <f>SUBR!E34+SULAW!E34+SUNO!E34+SUSBO!E34+SUBOS!E34+SUAG!E34</f>
        <v>123623</v>
      </c>
      <c r="F34" s="28"/>
      <c r="G34" s="3"/>
      <c r="J34" s="2"/>
    </row>
    <row r="35" spans="1:10" ht="36" thickBot="1">
      <c r="A35" s="51" t="s">
        <v>45</v>
      </c>
      <c r="B35" s="32">
        <f>SUBR!B35+SULAW!B35+SUNO!B35+SUSBO!B35+SUBOS!B35+SUAG!B35</f>
        <v>53273771</v>
      </c>
      <c r="C35" s="32">
        <f>SUBR!C35+SULAW!C35+SUNO!C35+SUSBO!C35+SUBOS!C35+SUAG!C35</f>
        <v>54882372</v>
      </c>
      <c r="D35" s="32">
        <f>SUBR!D35+SULAW!D35+SUNO!D35+SUSBO!D35+SUBOS!D35+SUAG!D35</f>
        <v>54592552</v>
      </c>
      <c r="E35" s="32">
        <f>SUBR!E35+SULAW!E35+SUNO!E35+SUSBO!E35+SUBOS!E35+SUAG!E35</f>
        <v>-289820</v>
      </c>
      <c r="F35" s="27">
        <f>E35/C35</f>
        <v>-0.005280748434123802</v>
      </c>
      <c r="G35" s="3"/>
      <c r="J35" s="2"/>
    </row>
    <row r="36" spans="2:5" ht="37.5" customHeight="1" thickTop="1">
      <c r="B36" s="170"/>
      <c r="C36" s="170"/>
      <c r="D36" s="170"/>
      <c r="E36" s="170"/>
    </row>
    <row r="37" spans="1:6" s="79" customFormat="1" ht="45">
      <c r="A37" s="52" t="s">
        <v>46</v>
      </c>
      <c r="B37" s="53"/>
      <c r="C37" s="53"/>
      <c r="D37" s="53"/>
      <c r="E37" s="53"/>
      <c r="F37" s="103"/>
    </row>
    <row r="38" spans="1:6" s="79" customFormat="1" ht="44.25">
      <c r="A38" s="54"/>
      <c r="B38" s="55"/>
      <c r="C38" s="55"/>
      <c r="D38" s="55"/>
      <c r="E38" s="11"/>
      <c r="F38" s="104"/>
    </row>
    <row r="39" spans="1:6" s="79" customFormat="1" ht="44.25">
      <c r="A39" s="56" t="s">
        <v>47</v>
      </c>
      <c r="B39" s="55"/>
      <c r="C39" s="55"/>
      <c r="D39" s="55"/>
      <c r="E39" s="55"/>
      <c r="F39" s="104"/>
    </row>
  </sheetData>
  <sheetProtection/>
  <printOptions/>
  <pageMargins left="0.75" right="0.75" top="1" bottom="1" header="0.5" footer="0.5"/>
  <pageSetup fitToHeight="1" fitToWidth="1" horizontalDpi="600" verticalDpi="600" orientation="portrait" scale="2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76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0</v>
      </c>
      <c r="E20" s="93">
        <f>E19+E18+E17+E16+E15</f>
        <v>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/>
      <c r="C26" s="86"/>
      <c r="D26" s="86"/>
      <c r="E26" s="93">
        <f t="shared" si="0"/>
        <v>0</v>
      </c>
      <c r="F26" s="78"/>
    </row>
    <row r="27" spans="1:6" ht="35.25">
      <c r="A27" s="48" t="s">
        <v>37</v>
      </c>
      <c r="B27" s="94">
        <f>B26+B25+B24+B23+B22+B21+B20</f>
        <v>0</v>
      </c>
      <c r="C27" s="94">
        <f>C26+C25+C24+C23+C22+C21+C20</f>
        <v>0</v>
      </c>
      <c r="D27" s="94">
        <f>D26+D25+D24+D23+D22+D21+D20</f>
        <v>0</v>
      </c>
      <c r="E27" s="94">
        <f>E26+E25+E24+E23+E22+E21+E20</f>
        <v>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>
        <v>2565760</v>
      </c>
      <c r="C29" s="84">
        <v>2683696</v>
      </c>
      <c r="D29" s="96">
        <v>2815323</v>
      </c>
      <c r="E29" s="85">
        <f>D29-C29</f>
        <v>131627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2565760</v>
      </c>
      <c r="C34" s="88">
        <f>C33+C32+C30+C29</f>
        <v>2683696</v>
      </c>
      <c r="D34" s="88">
        <f>D33+D32+D30+D29</f>
        <v>2815323</v>
      </c>
      <c r="E34" s="88">
        <f>E33+E32+E30+E29</f>
        <v>131627</v>
      </c>
      <c r="F34" s="54"/>
    </row>
    <row r="35" spans="1:6" s="55" customFormat="1" ht="45" thickBot="1">
      <c r="A35" s="51" t="s">
        <v>45</v>
      </c>
      <c r="B35" s="99">
        <f>B34+B27+B12</f>
        <v>2565760</v>
      </c>
      <c r="C35" s="99">
        <f>C34+C27+C12</f>
        <v>2683696</v>
      </c>
      <c r="D35" s="99">
        <f>D34+D27+D12</f>
        <v>2815323</v>
      </c>
      <c r="E35" s="99">
        <f>E34+E27+E12</f>
        <v>131627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131627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0">
      <selection activeCell="G34" sqref="G34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94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>
        <v>428230</v>
      </c>
      <c r="C11" s="86">
        <v>1174259</v>
      </c>
      <c r="D11" s="86">
        <v>850000</v>
      </c>
      <c r="E11" s="87">
        <f>D11-C11</f>
        <v>-324259</v>
      </c>
      <c r="F11" s="78"/>
    </row>
    <row r="12" spans="1:6" ht="35.25">
      <c r="A12" s="43" t="s">
        <v>22</v>
      </c>
      <c r="B12" s="88">
        <f>B10+B9+B8+B7+B11</f>
        <v>428230</v>
      </c>
      <c r="C12" s="88">
        <f>C10+C9+C8+C7+C11</f>
        <v>1174259</v>
      </c>
      <c r="D12" s="88">
        <f>D10+D9+D8+D7+D11</f>
        <v>850000</v>
      </c>
      <c r="E12" s="88">
        <f>E10+E9+E8+E7+E11</f>
        <v>-324259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0</v>
      </c>
      <c r="E20" s="93">
        <f>E19+E18+E17+E16+E15</f>
        <v>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832080</v>
      </c>
      <c r="C26" s="86">
        <v>1200000</v>
      </c>
      <c r="D26" s="86">
        <v>1100000</v>
      </c>
      <c r="E26" s="93">
        <f t="shared" si="0"/>
        <v>-100000</v>
      </c>
      <c r="F26" s="78"/>
    </row>
    <row r="27" spans="1:6" ht="35.25">
      <c r="A27" s="48" t="s">
        <v>37</v>
      </c>
      <c r="B27" s="94">
        <f>B26+B25+B24+B23+B22+B21+B20</f>
        <v>832080</v>
      </c>
      <c r="C27" s="94">
        <f>C26+C25+C24+C23+C22+C21+C20</f>
        <v>1200000</v>
      </c>
      <c r="D27" s="94">
        <f>D26+D25+D24+D23+D22+D21+D20</f>
        <v>1100000</v>
      </c>
      <c r="E27" s="94">
        <f>E26+E25+E24+E23+E22+E21+E20</f>
        <v>-100000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>
        <v>3798704</v>
      </c>
      <c r="C29" s="84">
        <v>2827563</v>
      </c>
      <c r="D29" s="96">
        <v>2667563</v>
      </c>
      <c r="E29" s="85">
        <f>D29-C29</f>
        <v>-160000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>
        <v>318722</v>
      </c>
      <c r="C33" s="86">
        <v>1707104</v>
      </c>
      <c r="D33" s="86">
        <v>1367104</v>
      </c>
      <c r="E33" s="93">
        <f>D33-C33</f>
        <v>-340000</v>
      </c>
      <c r="F33" s="78"/>
    </row>
    <row r="34" spans="1:6" s="55" customFormat="1" ht="44.25">
      <c r="A34" s="39" t="s">
        <v>44</v>
      </c>
      <c r="B34" s="88">
        <f>B33+B32+B30+B29</f>
        <v>4117426</v>
      </c>
      <c r="C34" s="88">
        <f>C33+C32+C30+C29</f>
        <v>4534667</v>
      </c>
      <c r="D34" s="88">
        <f>D33+D32+D30+D29</f>
        <v>4034667</v>
      </c>
      <c r="E34" s="88">
        <f>E33+E32+E30+E29</f>
        <v>-500000</v>
      </c>
      <c r="F34" s="54"/>
    </row>
    <row r="35" spans="1:6" s="55" customFormat="1" ht="45" thickBot="1">
      <c r="A35" s="51" t="s">
        <v>45</v>
      </c>
      <c r="B35" s="99">
        <f>B34+B27+B12</f>
        <v>5377736</v>
      </c>
      <c r="C35" s="99">
        <f>C34+C27+C12</f>
        <v>6908926</v>
      </c>
      <c r="D35" s="99">
        <f>D34+D27+D12</f>
        <v>5984667</v>
      </c>
      <c r="E35" s="99">
        <f>E34+E27+E12</f>
        <v>-924259</v>
      </c>
      <c r="F35" s="54"/>
    </row>
    <row r="36" spans="1:6" s="55" customFormat="1" ht="45" thickTop="1">
      <c r="A36" s="101"/>
      <c r="B36" s="102"/>
      <c r="C36" s="102"/>
      <c r="D36" s="102"/>
      <c r="E36" s="171"/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0">
      <selection activeCell="B27" sqref="B27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77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>
        <v>1720612</v>
      </c>
      <c r="D10" s="86">
        <v>1733464</v>
      </c>
      <c r="E10" s="87">
        <f>D10-C10</f>
        <v>12852</v>
      </c>
      <c r="F10" s="78"/>
    </row>
    <row r="11" spans="1:6" ht="34.5">
      <c r="A11" s="42" t="s">
        <v>21</v>
      </c>
      <c r="B11" s="86">
        <v>1704199</v>
      </c>
      <c r="C11" s="86">
        <v>210000</v>
      </c>
      <c r="D11" s="86">
        <v>210000</v>
      </c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1704199</v>
      </c>
      <c r="C12" s="88">
        <f>C10+C9+C8+C7+C11</f>
        <v>1930612</v>
      </c>
      <c r="D12" s="88">
        <f>D10+D9+D8+D7+D11</f>
        <v>1943464</v>
      </c>
      <c r="E12" s="88">
        <f>E10+E9+E8+E7+E11</f>
        <v>12852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>
        <v>20110520</v>
      </c>
      <c r="D15" s="92">
        <v>21030533</v>
      </c>
      <c r="E15" s="92">
        <f>D15-C15</f>
        <v>920013</v>
      </c>
      <c r="F15" s="90"/>
    </row>
    <row r="16" spans="1:6" ht="34.5">
      <c r="A16" s="38" t="s">
        <v>26</v>
      </c>
      <c r="B16" s="92"/>
      <c r="C16" s="92">
        <v>5900260</v>
      </c>
      <c r="D16" s="92">
        <v>5900260</v>
      </c>
      <c r="E16" s="92">
        <f>D16-C16</f>
        <v>0</v>
      </c>
      <c r="F16" s="90"/>
    </row>
    <row r="17" spans="1:6" ht="34.5">
      <c r="A17" s="45" t="s">
        <v>27</v>
      </c>
      <c r="B17" s="92"/>
      <c r="C17" s="92">
        <v>2078317</v>
      </c>
      <c r="D17" s="92">
        <v>2078317</v>
      </c>
      <c r="E17" s="92">
        <f>D17-C17</f>
        <v>0</v>
      </c>
      <c r="F17" s="90"/>
    </row>
    <row r="18" spans="1:6" ht="34.5">
      <c r="A18" s="45" t="s">
        <v>28</v>
      </c>
      <c r="B18" s="92"/>
      <c r="C18" s="92">
        <v>1036525</v>
      </c>
      <c r="D18" s="92">
        <v>1036525</v>
      </c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29125622</v>
      </c>
      <c r="D20" s="88">
        <f>D19+D18+D17+D16+D15</f>
        <v>30045635</v>
      </c>
      <c r="E20" s="93">
        <f>E19+E18+E17+E16+E15</f>
        <v>920013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8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33659053</v>
      </c>
      <c r="C26" s="168">
        <f>2933077+524000+219000+601000</f>
        <v>4277077</v>
      </c>
      <c r="D26" s="168">
        <f>2971847+524000+219000+601000</f>
        <v>4315847</v>
      </c>
      <c r="E26" s="93">
        <f t="shared" si="0"/>
        <v>38770</v>
      </c>
      <c r="F26" s="78"/>
    </row>
    <row r="27" spans="1:6" ht="35.25">
      <c r="A27" s="48" t="s">
        <v>37</v>
      </c>
      <c r="B27" s="94">
        <f>B26+B25+B24+B23+B22+B21+B20</f>
        <v>33659053</v>
      </c>
      <c r="C27" s="94">
        <f>C26+C25+C24+C23+C22+C21+C20</f>
        <v>33402699</v>
      </c>
      <c r="D27" s="94">
        <f>D26+D25+D24+D23+D22+D21+D20</f>
        <v>34361482</v>
      </c>
      <c r="E27" s="95">
        <f>E26+E25+E24+E23+E22+E21+E20</f>
        <v>958783</v>
      </c>
      <c r="F27" s="78"/>
    </row>
    <row r="28" spans="1:6" ht="35.25">
      <c r="A28" s="44" t="s">
        <v>38</v>
      </c>
      <c r="B28" s="84"/>
      <c r="C28" s="84"/>
      <c r="D28" s="84"/>
      <c r="E28" s="93">
        <f t="shared" si="0"/>
        <v>0</v>
      </c>
      <c r="F28" s="78"/>
    </row>
    <row r="29" spans="1:6" ht="34.5">
      <c r="A29" s="49" t="s">
        <v>39</v>
      </c>
      <c r="B29" s="84"/>
      <c r="C29" s="84">
        <v>2504</v>
      </c>
      <c r="D29" s="96"/>
      <c r="E29" s="85">
        <f>D29-C29</f>
        <v>-2504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2504</v>
      </c>
      <c r="D34" s="88">
        <f>D33+D32+D30+D29</f>
        <v>0</v>
      </c>
      <c r="E34" s="88">
        <f>E33+E32+E30+E29</f>
        <v>-2504</v>
      </c>
      <c r="F34" s="54"/>
    </row>
    <row r="35" spans="1:6" s="55" customFormat="1" ht="45" thickBot="1">
      <c r="A35" s="51" t="s">
        <v>45</v>
      </c>
      <c r="B35" s="99">
        <f>B34+B27+B12</f>
        <v>35363252</v>
      </c>
      <c r="C35" s="99">
        <f>C34+C27+C12</f>
        <v>35335815</v>
      </c>
      <c r="D35" s="99">
        <f>D34+D27+D12</f>
        <v>36304946</v>
      </c>
      <c r="E35" s="99">
        <f>E34+E27+E12</f>
        <v>969131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969131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78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2313795</v>
      </c>
      <c r="C15" s="92">
        <v>2143373</v>
      </c>
      <c r="D15" s="92">
        <v>2490373</v>
      </c>
      <c r="E15" s="92">
        <f>D15-C15</f>
        <v>347000</v>
      </c>
      <c r="F15" s="90"/>
    </row>
    <row r="16" spans="1:6" ht="34.5">
      <c r="A16" s="38" t="s">
        <v>26</v>
      </c>
      <c r="B16" s="92">
        <v>298380</v>
      </c>
      <c r="C16" s="92">
        <v>240000</v>
      </c>
      <c r="D16" s="92">
        <v>280000</v>
      </c>
      <c r="E16" s="92">
        <f>D16-C16</f>
        <v>40000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2612175</v>
      </c>
      <c r="C20" s="88">
        <f>C19+C18+C17+C16+C15</f>
        <v>2383373</v>
      </c>
      <c r="D20" s="88">
        <f>D19+D18+D17+D16+D15</f>
        <v>2770373</v>
      </c>
      <c r="E20" s="93">
        <f>E19+E18+E17+E16+E15</f>
        <v>387000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50139</v>
      </c>
      <c r="C22" s="86">
        <v>80000</v>
      </c>
      <c r="D22" s="86">
        <v>78000</v>
      </c>
      <c r="E22" s="93">
        <f t="shared" si="0"/>
        <v>-2000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15893</v>
      </c>
      <c r="C26" s="86">
        <v>40000</v>
      </c>
      <c r="D26" s="86">
        <v>42000</v>
      </c>
      <c r="E26" s="93">
        <f t="shared" si="0"/>
        <v>2000</v>
      </c>
      <c r="F26" s="78"/>
    </row>
    <row r="27" spans="1:6" ht="35.25">
      <c r="A27" s="48" t="s">
        <v>37</v>
      </c>
      <c r="B27" s="94">
        <f>B26+B25+B24+B23+B22+B21+B20</f>
        <v>2678207</v>
      </c>
      <c r="C27" s="94">
        <f>C26+C25+C24+C23+C22+C21+C20</f>
        <v>2503373</v>
      </c>
      <c r="D27" s="94">
        <f>D26+D25+D24+D23+D22+D21+D20</f>
        <v>2890373</v>
      </c>
      <c r="E27" s="94">
        <f>E26+E25+E24+E23+E22+E21+E20</f>
        <v>387000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2678207</v>
      </c>
      <c r="C35" s="99">
        <f>C34+C27+C12</f>
        <v>2503373</v>
      </c>
      <c r="D35" s="99">
        <f>D34+D27+D12</f>
        <v>2890373</v>
      </c>
      <c r="E35" s="99">
        <f>E34+E27+E12</f>
        <v>387000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387000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B27" sqref="B27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79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>
        <v>6726006</v>
      </c>
      <c r="D15" s="92">
        <v>6753483</v>
      </c>
      <c r="E15" s="92">
        <f>D15-C15</f>
        <v>27477</v>
      </c>
      <c r="F15" s="90"/>
    </row>
    <row r="16" spans="1:6" ht="34.5">
      <c r="A16" s="38" t="s">
        <v>26</v>
      </c>
      <c r="B16" s="92"/>
      <c r="C16" s="92">
        <v>75000</v>
      </c>
      <c r="D16" s="92">
        <v>75000</v>
      </c>
      <c r="E16" s="92">
        <f>D16-C16</f>
        <v>0</v>
      </c>
      <c r="F16" s="90"/>
    </row>
    <row r="17" spans="1:6" ht="34.5">
      <c r="A17" s="45" t="s">
        <v>27</v>
      </c>
      <c r="B17" s="92"/>
      <c r="C17" s="92">
        <v>830000</v>
      </c>
      <c r="D17" s="92">
        <v>840000</v>
      </c>
      <c r="E17" s="92">
        <f>D17-C17</f>
        <v>10000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>
        <v>200000</v>
      </c>
      <c r="D19" s="92">
        <v>200000</v>
      </c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7831006</v>
      </c>
      <c r="D20" s="88">
        <f>D19+D18+D17+D16+D15</f>
        <v>7868483</v>
      </c>
      <c r="E20" s="93">
        <f>E19+E18+E17+E16+E15</f>
        <v>37477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>
        <v>114515</v>
      </c>
      <c r="D22" s="86">
        <v>114515</v>
      </c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8724725</v>
      </c>
      <c r="C26" s="168">
        <f>125000+25000+100000+556044+218893+1538324</f>
        <v>2563261</v>
      </c>
      <c r="D26" s="168">
        <f>86675+40000+320000+220000</f>
        <v>666675</v>
      </c>
      <c r="E26" s="169">
        <f t="shared" si="0"/>
        <v>-1896586</v>
      </c>
      <c r="F26" s="78"/>
    </row>
    <row r="27" spans="1:6" ht="35.25">
      <c r="A27" s="48" t="s">
        <v>37</v>
      </c>
      <c r="B27" s="94">
        <f>B26+B25+B24+B23+B22+B21+B20</f>
        <v>8724725</v>
      </c>
      <c r="C27" s="94">
        <f>C26+C25+C24+C23+C22+C21+C20</f>
        <v>10508782</v>
      </c>
      <c r="D27" s="94">
        <f>D26+D25+D24+D23+D22+D21+D20</f>
        <v>8649673</v>
      </c>
      <c r="E27" s="95">
        <f>E26+E25+E24+E23+E22+E21+E20</f>
        <v>-1859109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8724725</v>
      </c>
      <c r="C35" s="99">
        <f>C34+C27+C12</f>
        <v>10508782</v>
      </c>
      <c r="D35" s="99">
        <f>D34+D27+D12</f>
        <v>8649673</v>
      </c>
      <c r="E35" s="99">
        <f>E34+E27+E12</f>
        <v>-1859109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-1859109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3">
      <selection activeCell="C27" sqref="C27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80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3494949</v>
      </c>
      <c r="C15" s="92">
        <v>3367297</v>
      </c>
      <c r="D15" s="92">
        <v>3663627</v>
      </c>
      <c r="E15" s="92">
        <f>D15-C15</f>
        <v>296330</v>
      </c>
      <c r="F15" s="90"/>
    </row>
    <row r="16" spans="1:6" ht="34.5">
      <c r="A16" s="38" t="s">
        <v>26</v>
      </c>
      <c r="B16" s="92">
        <v>1130</v>
      </c>
      <c r="C16" s="92">
        <v>1130</v>
      </c>
      <c r="D16" s="92">
        <v>1130</v>
      </c>
      <c r="E16" s="92">
        <f>D16-C16</f>
        <v>0</v>
      </c>
      <c r="F16" s="90"/>
    </row>
    <row r="17" spans="1:6" ht="34.5">
      <c r="A17" s="45" t="s">
        <v>27</v>
      </c>
      <c r="B17" s="92">
        <v>243630</v>
      </c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>
        <v>51786</v>
      </c>
      <c r="C19" s="92">
        <v>100000</v>
      </c>
      <c r="D19" s="92">
        <v>100000</v>
      </c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3791495</v>
      </c>
      <c r="C20" s="88">
        <f>C19+C18+C17+C16+C15</f>
        <v>3468427</v>
      </c>
      <c r="D20" s="88">
        <f>D19+D18+D17+D16+D15</f>
        <v>3764757</v>
      </c>
      <c r="E20" s="93">
        <f>E19+E18+E17+E16+E15</f>
        <v>296330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f>148764+784</f>
        <v>149548</v>
      </c>
      <c r="C26" s="86">
        <f>167480+203799+5500</f>
        <v>376779</v>
      </c>
      <c r="D26" s="86">
        <v>167480</v>
      </c>
      <c r="E26" s="93">
        <f t="shared" si="0"/>
        <v>-209299</v>
      </c>
      <c r="F26" s="78"/>
    </row>
    <row r="27" spans="1:6" ht="35.25">
      <c r="A27" s="48" t="s">
        <v>37</v>
      </c>
      <c r="B27" s="94">
        <f>B26+B25+B24+B23+B22+B21+B20</f>
        <v>3941043</v>
      </c>
      <c r="C27" s="94">
        <f>C26+C25+C24+C23+C22+C21+C20</f>
        <v>3845206</v>
      </c>
      <c r="D27" s="94">
        <f>D26+D25+D24+D23+D22+D21+D20</f>
        <v>3932237</v>
      </c>
      <c r="E27" s="94">
        <f>E26+E25+E24+E23+E22+E21+E20</f>
        <v>87031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>
        <v>784</v>
      </c>
      <c r="C29" s="84">
        <v>5500</v>
      </c>
      <c r="D29" s="96"/>
      <c r="E29" s="85">
        <f>D29-C29</f>
        <v>-5500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784</v>
      </c>
      <c r="C34" s="88">
        <f>C33+C32+C30+C29</f>
        <v>5500</v>
      </c>
      <c r="D34" s="88">
        <f>D33+D32+D30+D29</f>
        <v>0</v>
      </c>
      <c r="E34" s="88">
        <f>E33+E32+E30+E29</f>
        <v>-5500</v>
      </c>
      <c r="F34" s="54"/>
    </row>
    <row r="35" spans="1:6" s="55" customFormat="1" ht="45" thickBot="1">
      <c r="A35" s="51" t="s">
        <v>45</v>
      </c>
      <c r="B35" s="99">
        <f>B34+B27+B12</f>
        <v>3941827</v>
      </c>
      <c r="C35" s="99">
        <f>C34+C27+C12</f>
        <v>3850706</v>
      </c>
      <c r="D35" s="99">
        <f>D34+D27+D12</f>
        <v>3932237</v>
      </c>
      <c r="E35" s="99">
        <f>E34+E27+E12</f>
        <v>81531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81531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E15" sqref="E15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81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0</v>
      </c>
      <c r="E20" s="93">
        <f>E19+E18+E17+E16+E15</f>
        <v>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/>
      <c r="C26" s="86"/>
      <c r="D26" s="86"/>
      <c r="E26" s="93">
        <f t="shared" si="0"/>
        <v>0</v>
      </c>
      <c r="F26" s="78"/>
    </row>
    <row r="27" spans="1:6" ht="35.25">
      <c r="A27" s="48" t="s">
        <v>37</v>
      </c>
      <c r="B27" s="94">
        <f>B26+B25+B24+B23+B22+B21+B20</f>
        <v>0</v>
      </c>
      <c r="C27" s="94">
        <f>C26+C25+C24+C23+C22+C21+C20</f>
        <v>0</v>
      </c>
      <c r="D27" s="94">
        <f>D26+D25+D24+D23+D22+D21+D20</f>
        <v>0</v>
      </c>
      <c r="E27" s="94">
        <f>E26+E25+E24+E23+E22+E21+E20</f>
        <v>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0</v>
      </c>
      <c r="C35" s="99">
        <f>C34+C27+C12</f>
        <v>0</v>
      </c>
      <c r="D35" s="99">
        <f>D34+D27+D12</f>
        <v>0</v>
      </c>
      <c r="E35" s="99">
        <f>E34+E27+E12</f>
        <v>0</v>
      </c>
      <c r="F35" s="54"/>
    </row>
    <row r="36" spans="1:6" s="55" customFormat="1" ht="45" thickTop="1">
      <c r="A36" s="101"/>
      <c r="B36" s="102"/>
      <c r="C36" s="102"/>
      <c r="D36" s="102"/>
      <c r="E36" s="102"/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50" zoomScaleNormal="50" zoomScalePageLayoutView="0" workbookViewId="0" topLeftCell="B16">
      <selection activeCell="E36" sqref="E36"/>
    </sheetView>
  </sheetViews>
  <sheetFormatPr defaultColWidth="9.6640625" defaultRowHeight="15"/>
  <cols>
    <col min="1" max="1" width="135.10546875" style="1" customWidth="1"/>
    <col min="2" max="5" width="30.77734375" style="1" customWidth="1"/>
    <col min="6" max="6" width="49.4453125" style="31" customWidth="1"/>
    <col min="7" max="7" width="1.66796875" style="1" customWidth="1"/>
    <col min="8" max="16384" width="9.6640625" style="1" customWidth="1"/>
  </cols>
  <sheetData>
    <row r="1" spans="1:12" ht="45">
      <c r="A1" s="9" t="s">
        <v>3</v>
      </c>
      <c r="B1" s="5"/>
      <c r="C1" s="18"/>
      <c r="D1" s="5"/>
      <c r="E1" s="12" t="s">
        <v>4</v>
      </c>
      <c r="F1" s="20" t="s">
        <v>82</v>
      </c>
      <c r="G1" s="6"/>
      <c r="H1" s="6"/>
      <c r="I1" s="6"/>
      <c r="J1" s="6"/>
      <c r="K1" s="6"/>
      <c r="L1" s="6"/>
    </row>
    <row r="2" spans="1:12" ht="45">
      <c r="A2" s="9" t="s">
        <v>13</v>
      </c>
      <c r="B2" s="5"/>
      <c r="C2" s="5"/>
      <c r="D2" s="5"/>
      <c r="E2" s="5"/>
      <c r="F2" s="21"/>
      <c r="G2" s="5"/>
      <c r="H2" s="5"/>
      <c r="I2" s="5"/>
      <c r="J2" s="5"/>
      <c r="K2" s="5"/>
      <c r="L2" s="5"/>
    </row>
    <row r="3" spans="1:12" ht="45.75" thickBot="1">
      <c r="A3" s="10" t="s">
        <v>14</v>
      </c>
      <c r="B3" s="7"/>
      <c r="C3" s="7"/>
      <c r="D3" s="7"/>
      <c r="E3" s="7"/>
      <c r="F3" s="22"/>
      <c r="G3" s="7"/>
      <c r="H3" s="7"/>
      <c r="I3" s="7"/>
      <c r="J3" s="7"/>
      <c r="K3" s="7"/>
      <c r="L3" s="7"/>
    </row>
    <row r="4" spans="1:10" ht="36" thickTop="1">
      <c r="A4" s="37" t="s">
        <v>15</v>
      </c>
      <c r="B4" s="13" t="s">
        <v>5</v>
      </c>
      <c r="C4" s="33" t="s">
        <v>6</v>
      </c>
      <c r="D4" s="33" t="s">
        <v>6</v>
      </c>
      <c r="E4" s="14" t="s">
        <v>8</v>
      </c>
      <c r="F4" s="23" t="s">
        <v>1</v>
      </c>
      <c r="G4" s="4"/>
      <c r="J4" s="2"/>
    </row>
    <row r="5" spans="1:10" ht="35.25">
      <c r="A5" s="38"/>
      <c r="B5" s="15" t="s">
        <v>2</v>
      </c>
      <c r="C5" s="15" t="s">
        <v>9</v>
      </c>
      <c r="D5" s="15" t="s">
        <v>10</v>
      </c>
      <c r="E5" s="15" t="s">
        <v>2</v>
      </c>
      <c r="F5" s="24" t="s">
        <v>7</v>
      </c>
      <c r="G5" s="4"/>
      <c r="J5" s="2"/>
    </row>
    <row r="6" spans="1:10" ht="35.25">
      <c r="A6" s="39" t="s">
        <v>16</v>
      </c>
      <c r="B6" s="8"/>
      <c r="C6" s="8"/>
      <c r="D6" s="8"/>
      <c r="E6" s="8"/>
      <c r="F6" s="25"/>
      <c r="G6" s="4"/>
      <c r="J6" s="2"/>
    </row>
    <row r="7" spans="1:10" ht="34.5">
      <c r="A7" s="38" t="s">
        <v>17</v>
      </c>
      <c r="B7" s="32">
        <f>LCTCS!B7+LTC!B7+BRCC!B7+BPCC!B7+RPCC!B7+SLCC!B7+LDCC!B7+NUNEZ!B7+DELGADO!B7+FLETCHER!B7+SOWELA!B7</f>
        <v>0</v>
      </c>
      <c r="C7" s="32">
        <f>LCTCS!C7+LTC!C7+BRCC!C7+BPCC!C7+RPCC!C7+SLCC!C7+LDCC!C7+NUNEZ!C7+DELGADO!C7+FLETCHER!C7+SOWELA!C7</f>
        <v>0</v>
      </c>
      <c r="D7" s="32">
        <f>LCTCS!D7+LTC!D7+BRCC!D7+BPCC!D7+RPCC!D7+SLCC!D7+LDCC!D7+NUNEZ!D7+DELGADO!D7+FLETCHER!D7+SOWELA!D7</f>
        <v>0</v>
      </c>
      <c r="E7" s="32">
        <f>LCTCS!E7+LTC!E7+BRCC!E7+BPCC!E7+RPCC!E7+SLCC!E7+LDCC!E7+NUNEZ!E7+DELGADO!E7+FLETCHER!E7+SOWELA!E7</f>
        <v>0</v>
      </c>
      <c r="F7" s="26"/>
      <c r="G7" s="4"/>
      <c r="J7" s="2"/>
    </row>
    <row r="8" spans="1:10" ht="34.5">
      <c r="A8" s="40" t="s">
        <v>18</v>
      </c>
      <c r="B8" s="32">
        <f>LCTCS!B8+LTC!B8+BRCC!B8+BPCC!B8+RPCC!B8+SLCC!B8+LDCC!B8+NUNEZ!B8+DELGADO!B8+FLETCHER!B8+SOWELA!B8</f>
        <v>0</v>
      </c>
      <c r="C8" s="32">
        <f>LCTCS!C8+LTC!C8+BRCC!C8+BPCC!C8+RPCC!C8+SLCC!C8+LDCC!C8+NUNEZ!C8+DELGADO!C8+FLETCHER!C8+SOWELA!C8</f>
        <v>0</v>
      </c>
      <c r="D8" s="32">
        <f>LCTCS!D8+LTC!D8+BRCC!D8+BPCC!D8+RPCC!D8+SLCC!D8+LDCC!D8+NUNEZ!D8+DELGADO!D8+FLETCHER!D8+SOWELA!D8</f>
        <v>0</v>
      </c>
      <c r="E8" s="32">
        <f>LCTCS!E8+LTC!E8+BRCC!E8+BPCC!E8+RPCC!E8+SLCC!E8+LDCC!E8+NUNEZ!E8+DELGADO!E8+FLETCHER!E8+SOWELA!E8</f>
        <v>0</v>
      </c>
      <c r="F8" s="27" t="e">
        <f>E8/C8</f>
        <v>#DIV/0!</v>
      </c>
      <c r="G8" s="4"/>
      <c r="J8" s="2"/>
    </row>
    <row r="9" spans="1:10" ht="34.5">
      <c r="A9" s="41" t="s">
        <v>19</v>
      </c>
      <c r="B9" s="32">
        <f>LCTCS!B9+LTC!B9+BRCC!B9+BPCC!B9+RPCC!B9+SLCC!B9+LDCC!B9+NUNEZ!B9+DELGADO!B9+FLETCHER!B9+SOWELA!B9</f>
        <v>0</v>
      </c>
      <c r="C9" s="32">
        <f>LCTCS!C9+LTC!C9+BRCC!C9+BPCC!C9+RPCC!C9+SLCC!C9+LDCC!C9+NUNEZ!C9+DELGADO!C9+FLETCHER!C9+SOWELA!C9</f>
        <v>0</v>
      </c>
      <c r="D9" s="32">
        <f>LCTCS!D9+LTC!D9+BRCC!D9+BPCC!D9+RPCC!D9+SLCC!D9+LDCC!D9+NUNEZ!D9+DELGADO!D9+FLETCHER!D9+SOWELA!D9</f>
        <v>0</v>
      </c>
      <c r="E9" s="32">
        <f>LCTCS!E9+LTC!E9+BRCC!E9+BPCC!E9+RPCC!E9+SLCC!E9+LDCC!E9+NUNEZ!E9+DELGADO!E9+FLETCHER!E9+SOWELA!E9</f>
        <v>0</v>
      </c>
      <c r="F9" s="27" t="e">
        <f aca="true" t="shared" si="0" ref="F9:F30">E9/C9</f>
        <v>#DIV/0!</v>
      </c>
      <c r="G9" s="4"/>
      <c r="J9" s="2"/>
    </row>
    <row r="10" spans="1:10" ht="34.5">
      <c r="A10" s="42" t="s">
        <v>20</v>
      </c>
      <c r="B10" s="32">
        <f>LCTCS!B10+LTC!B10+BRCC!B10+BPCC!B10+RPCC!B10+SLCC!B10+LDCC!B10+NUNEZ!B10+DELGADO!B10+FLETCHER!B10+SOWELA!B10</f>
        <v>0</v>
      </c>
      <c r="C10" s="32">
        <f>LCTCS!C10+LTC!C10+BRCC!C10+BPCC!C10+RPCC!C10+SLCC!C10+LDCC!C10+NUNEZ!C10+DELGADO!C10+FLETCHER!C10+SOWELA!C10</f>
        <v>0</v>
      </c>
      <c r="D10" s="32">
        <f>LCTCS!D10+LTC!D10+BRCC!D10+BPCC!D10+RPCC!D10+SLCC!D10+LDCC!D10+NUNEZ!D10+DELGADO!D10+FLETCHER!D10+SOWELA!D10</f>
        <v>0</v>
      </c>
      <c r="E10" s="32">
        <f>LCTCS!E10+LTC!E10+BRCC!E10+BPCC!E10+RPCC!E10+SLCC!E10+LDCC!E10+NUNEZ!E10+DELGADO!E10+FLETCHER!E10+SOWELA!E10</f>
        <v>0</v>
      </c>
      <c r="F10" s="27" t="e">
        <f t="shared" si="0"/>
        <v>#DIV/0!</v>
      </c>
      <c r="G10" s="4"/>
      <c r="J10" s="2"/>
    </row>
    <row r="11" spans="1:10" ht="34.5">
      <c r="A11" s="42" t="s">
        <v>21</v>
      </c>
      <c r="B11" s="32">
        <f>LCTCS!B11+LTC!B11+BRCC!B11+BPCC!B11+RPCC!B11+SLCC!B11+LDCC!B11+NUNEZ!B11+DELGADO!B11+FLETCHER!B11+SOWELA!B11</f>
        <v>0</v>
      </c>
      <c r="C11" s="32">
        <f>LCTCS!C11+LTC!C11+BRCC!C11+BPCC!C11+RPCC!C11+SLCC!C11+LDCC!C11+NUNEZ!C11+DELGADO!C11+FLETCHER!C11+SOWELA!C11</f>
        <v>11344884</v>
      </c>
      <c r="D11" s="32">
        <f>LCTCS!D11+LTC!D11+BRCC!D11+BPCC!D11+RPCC!D11+SLCC!D11+LDCC!D11+NUNEZ!D11+DELGADO!D11+FLETCHER!D11+SOWELA!D11</f>
        <v>10944884</v>
      </c>
      <c r="E11" s="32">
        <f>LCTCS!E11+LTC!E11+BRCC!E11+BPCC!E11+RPCC!E11+SLCC!E11+LDCC!E11+NUNEZ!E11+DELGADO!E11+FLETCHER!E11+SOWELA!E11</f>
        <v>-400000</v>
      </c>
      <c r="F11" s="27">
        <f t="shared" si="0"/>
        <v>-0.03525818333620687</v>
      </c>
      <c r="G11" s="4"/>
      <c r="J11" s="2"/>
    </row>
    <row r="12" spans="1:10" ht="35.25">
      <c r="A12" s="43" t="s">
        <v>22</v>
      </c>
      <c r="B12" s="32">
        <f>LCTCS!B12+LTC!B12+BRCC!B12+BPCC!B12+RPCC!B12+SLCC!B12+LDCC!B12+NUNEZ!B12+DELGADO!B12+FLETCHER!B12+SOWELA!B12</f>
        <v>0</v>
      </c>
      <c r="C12" s="32">
        <f>LCTCS!C12+LTC!C12+BRCC!C12+BPCC!C12+RPCC!C12+SLCC!C12+LDCC!C12+NUNEZ!C12+DELGADO!C12+FLETCHER!C12+SOWELA!C12</f>
        <v>11344884</v>
      </c>
      <c r="D12" s="32">
        <f>LCTCS!D12+LTC!D12+BRCC!D12+BPCC!D12+RPCC!D12+SLCC!D12+LDCC!D12+NUNEZ!D12+DELGADO!D12+FLETCHER!D12+SOWELA!D12</f>
        <v>10944884</v>
      </c>
      <c r="E12" s="32">
        <f>LCTCS!E12+LTC!E12+BRCC!E12+BPCC!E12+RPCC!E12+SLCC!E12+LDCC!E12+NUNEZ!E12+DELGADO!E12+FLETCHER!E12+SOWELA!E12</f>
        <v>-400000</v>
      </c>
      <c r="F12" s="27">
        <f t="shared" si="0"/>
        <v>-0.03525818333620687</v>
      </c>
      <c r="G12" s="4"/>
      <c r="J12" s="2"/>
    </row>
    <row r="13" spans="1:10" ht="35.25">
      <c r="A13" s="39" t="s">
        <v>23</v>
      </c>
      <c r="B13" s="115"/>
      <c r="C13" s="115"/>
      <c r="D13" s="115"/>
      <c r="E13" s="60"/>
      <c r="F13" s="28"/>
      <c r="G13" s="4"/>
      <c r="J13" s="2"/>
    </row>
    <row r="14" spans="1:10" ht="35.25">
      <c r="A14" s="44" t="s">
        <v>24</v>
      </c>
      <c r="B14" s="116"/>
      <c r="C14" s="116"/>
      <c r="D14" s="116"/>
      <c r="E14" s="62"/>
      <c r="F14" s="29"/>
      <c r="G14" s="4"/>
      <c r="J14" s="2"/>
    </row>
    <row r="15" spans="1:10" ht="34.5">
      <c r="A15" s="38" t="s">
        <v>25</v>
      </c>
      <c r="B15" s="32">
        <f>LCTCS!B15+LTC!B15+BRCC!B15+BPCC!B15+RPCC!B15+SLCC!B15+LDCC!B15+NUNEZ!B15+DELGADO!B15+FLETCHER!B15+SOWELA!B15</f>
        <v>42306049</v>
      </c>
      <c r="C15" s="32">
        <f>LCTCS!C15+LTC!C15+BRCC!C15+BPCC!C15+RPCC!C15+SLCC!C15+LDCC!C15+NUNEZ!C15+DELGADO!C15+FLETCHER!C15+SOWELA!C15</f>
        <v>42597663</v>
      </c>
      <c r="D15" s="32">
        <f>LCTCS!D15+LTC!D15+BRCC!D15+BPCC!D15+RPCC!D15+SLCC!D15+LDCC!D15+NUNEZ!D15+DELGADO!D15+FLETCHER!D15+SOWELA!D15</f>
        <v>56756517</v>
      </c>
      <c r="E15" s="32">
        <f>LCTCS!E15+LTC!E15+BRCC!E15+BPCC!E15+RPCC!E15+SLCC!E15+LDCC!E15+NUNEZ!E15+DELGADO!E15+FLETCHER!E15+SOWELA!E15</f>
        <v>14158854</v>
      </c>
      <c r="F15" s="27">
        <f t="shared" si="0"/>
        <v>0.3323856991873005</v>
      </c>
      <c r="G15" s="4"/>
      <c r="J15" s="2"/>
    </row>
    <row r="16" spans="1:10" ht="34.5">
      <c r="A16" s="38" t="s">
        <v>26</v>
      </c>
      <c r="B16" s="32">
        <f>LCTCS!B16+LTC!B16+BRCC!B16+BPCC!B16+RPCC!B16+SLCC!B16+LDCC!B16+NUNEZ!B16+DELGADO!B16+FLETCHER!B16+SOWELA!B16</f>
        <v>1872071</v>
      </c>
      <c r="C16" s="32">
        <f>LCTCS!C16+LTC!C16+BRCC!C16+BPCC!C16+RPCC!C16+SLCC!C16+LDCC!C16+NUNEZ!C16+DELGADO!C16+FLETCHER!C16+SOWELA!C16</f>
        <v>1838475</v>
      </c>
      <c r="D16" s="32">
        <f>LCTCS!D16+LTC!D16+BRCC!D16+BPCC!D16+RPCC!D16+SLCC!D16+LDCC!D16+NUNEZ!D16+DELGADO!D16+FLETCHER!D16+SOWELA!D16</f>
        <v>2547162</v>
      </c>
      <c r="E16" s="32">
        <f>LCTCS!E16+LTC!E16+BRCC!E16+BPCC!E16+RPCC!E16+SLCC!E16+LDCC!E16+NUNEZ!E16+DELGADO!E16+FLETCHER!E16+SOWELA!E16</f>
        <v>708687</v>
      </c>
      <c r="F16" s="27">
        <f t="shared" si="0"/>
        <v>0.38547546199975524</v>
      </c>
      <c r="G16" s="4"/>
      <c r="J16" s="2"/>
    </row>
    <row r="17" spans="1:10" ht="34.5">
      <c r="A17" s="45" t="s">
        <v>27</v>
      </c>
      <c r="B17" s="32">
        <f>LCTCS!B17+LTC!B17+BRCC!B17+BPCC!B17+RPCC!B17+SLCC!B17+LDCC!B17+NUNEZ!B17+DELGADO!B17+FLETCHER!B17+SOWELA!B17</f>
        <v>3758806</v>
      </c>
      <c r="C17" s="32">
        <f>LCTCS!C17+LTC!C17+BRCC!C17+BPCC!C17+RPCC!C17+SLCC!C17+LDCC!C17+NUNEZ!C17+DELGADO!C17+FLETCHER!C17+SOWELA!C17</f>
        <v>3361233</v>
      </c>
      <c r="D17" s="32">
        <f>LCTCS!D17+LTC!D17+BRCC!D17+BPCC!D17+RPCC!D17+SLCC!D17+LDCC!D17+NUNEZ!D17+DELGADO!D17+FLETCHER!D17+SOWELA!D17</f>
        <v>5725052</v>
      </c>
      <c r="E17" s="32">
        <f>LCTCS!E17+LTC!E17+BRCC!E17+BPCC!E17+RPCC!E17+SLCC!E17+LDCC!E17+NUNEZ!E17+DELGADO!E17+FLETCHER!E17+SOWELA!E17</f>
        <v>2363819</v>
      </c>
      <c r="F17" s="27">
        <f t="shared" si="0"/>
        <v>0.7032594884079741</v>
      </c>
      <c r="G17" s="4"/>
      <c r="J17" s="2"/>
    </row>
    <row r="18" spans="1:10" ht="34.5">
      <c r="A18" s="45" t="s">
        <v>28</v>
      </c>
      <c r="B18" s="32">
        <f>LCTCS!B18+LTC!B18+BRCC!B18+BPCC!B18+RPCC!B18+SLCC!B18+LDCC!B18+NUNEZ!B18+DELGADO!B18+FLETCHER!B18+SOWELA!B18</f>
        <v>1405599</v>
      </c>
      <c r="C18" s="32">
        <f>LCTCS!C18+LTC!C18+BRCC!C18+BPCC!C18+RPCC!C18+SLCC!C18+LDCC!C18+NUNEZ!C18+DELGADO!C18+FLETCHER!C18+SOWELA!C18</f>
        <v>1024508</v>
      </c>
      <c r="D18" s="32">
        <f>LCTCS!D18+LTC!D18+BRCC!D18+BPCC!D18+RPCC!D18+SLCC!D18+LDCC!D18+NUNEZ!D18+DELGADO!D18+FLETCHER!D18+SOWELA!D18</f>
        <v>1815865</v>
      </c>
      <c r="E18" s="32">
        <f>LCTCS!E18+LTC!E18+BRCC!E18+BPCC!E18+RPCC!E18+SLCC!E18+LDCC!E18+NUNEZ!E18+DELGADO!E18+FLETCHER!E18+SOWELA!E18</f>
        <v>791357</v>
      </c>
      <c r="F18" s="27">
        <f t="shared" si="0"/>
        <v>0.7724263744158172</v>
      </c>
      <c r="G18" s="4"/>
      <c r="J18" s="2"/>
    </row>
    <row r="19" spans="1:10" ht="34.5">
      <c r="A19" s="38" t="s">
        <v>29</v>
      </c>
      <c r="B19" s="32">
        <f>LCTCS!B19+LTC!B19+BRCC!B19+BPCC!B19+RPCC!B19+SLCC!B19+LDCC!B19+NUNEZ!B19+DELGADO!B19+FLETCHER!B19+SOWELA!B19</f>
        <v>1262816</v>
      </c>
      <c r="C19" s="32">
        <f>LCTCS!C19+LTC!C19+BRCC!C19+BPCC!C19+RPCC!C19+SLCC!C19+LDCC!C19+NUNEZ!C19+DELGADO!C19+FLETCHER!C19+SOWELA!C19</f>
        <v>5367813</v>
      </c>
      <c r="D19" s="32">
        <f>LCTCS!D19+LTC!D19+BRCC!D19+BPCC!D19+RPCC!D19+SLCC!D19+LDCC!D19+NUNEZ!D19+DELGADO!D19+FLETCHER!D19+SOWELA!D19</f>
        <v>9228713</v>
      </c>
      <c r="E19" s="32">
        <f>LCTCS!E19+LTC!E19+BRCC!E19+BPCC!E19+RPCC!E19+SLCC!E19+LDCC!E19+NUNEZ!E19+DELGADO!E19+FLETCHER!E19+SOWELA!E19</f>
        <v>3860900</v>
      </c>
      <c r="F19" s="27">
        <f t="shared" si="0"/>
        <v>0.7192687226622835</v>
      </c>
      <c r="G19" s="4"/>
      <c r="J19" s="2"/>
    </row>
    <row r="20" spans="1:10" ht="35.25">
      <c r="A20" s="39" t="s">
        <v>30</v>
      </c>
      <c r="B20" s="32">
        <f>LCTCS!B20+LTC!B20+BRCC!B20+BPCC!B20+RPCC!B20+SLCC!B20+LDCC!B20+NUNEZ!B20+DELGADO!B20+FLETCHER!B20+SOWELA!B20</f>
        <v>50605341</v>
      </c>
      <c r="C20" s="32">
        <f>LCTCS!C20+LTC!C20+BRCC!C20+BPCC!C20+RPCC!C20+SLCC!C20+LDCC!C20+NUNEZ!C20+DELGADO!C20+FLETCHER!C20+SOWELA!C20</f>
        <v>54189692</v>
      </c>
      <c r="D20" s="32">
        <f>LCTCS!D20+LTC!D20+BRCC!D20+BPCC!D20+RPCC!D20+SLCC!D20+LDCC!D20+NUNEZ!D20+DELGADO!D20+FLETCHER!D20+SOWELA!D20</f>
        <v>76073309</v>
      </c>
      <c r="E20" s="32">
        <f>LCTCS!E20+LTC!E20+BRCC!E20+BPCC!E20+RPCC!E20+SLCC!E20+LDCC!E20+NUNEZ!E20+DELGADO!E20+FLETCHER!E20+SOWELA!E20</f>
        <v>21883617</v>
      </c>
      <c r="F20" s="27">
        <f t="shared" si="0"/>
        <v>0.4038335741048316</v>
      </c>
      <c r="G20" s="4"/>
      <c r="J20" s="2"/>
    </row>
    <row r="21" spans="1:10" ht="34.5">
      <c r="A21" s="46" t="s">
        <v>31</v>
      </c>
      <c r="B21" s="32">
        <f>LCTCS!B21+LTC!B21+BRCC!B21+BPCC!B21+RPCC!B21+SLCC!B21+LDCC!B21+NUNEZ!B21+DELGADO!B21+FLETCHER!B21+SOWELA!B21</f>
        <v>0</v>
      </c>
      <c r="C21" s="32">
        <f>LCTCS!C21+LTC!C21+BRCC!C21+BPCC!C21+RPCC!C21+SLCC!C21+LDCC!C21+NUNEZ!C21+DELGADO!C21+FLETCHER!C21+SOWELA!C21</f>
        <v>0</v>
      </c>
      <c r="D21" s="32">
        <f>LCTCS!D21+LTC!D21+BRCC!D21+BPCC!D21+RPCC!D21+SLCC!D21+LDCC!D21+NUNEZ!D21+DELGADO!D21+FLETCHER!D21+SOWELA!D21</f>
        <v>0</v>
      </c>
      <c r="E21" s="32">
        <f>LCTCS!E21+LTC!E21+BRCC!E21+BPCC!E21+RPCC!E21+SLCC!E21+LDCC!E21+NUNEZ!E21+DELGADO!E21+FLETCHER!E21+SOWELA!E21</f>
        <v>0</v>
      </c>
      <c r="F21" s="27" t="e">
        <f t="shared" si="0"/>
        <v>#DIV/0!</v>
      </c>
      <c r="G21" s="4"/>
      <c r="J21" s="2"/>
    </row>
    <row r="22" spans="1:10" ht="34.5">
      <c r="A22" s="45" t="s">
        <v>32</v>
      </c>
      <c r="B22" s="32">
        <f>LCTCS!B22+LTC!B22+BRCC!B22+BPCC!B22+RPCC!B22+SLCC!B22+LDCC!B22+NUNEZ!B22+DELGADO!B22+FLETCHER!B22+SOWELA!B22</f>
        <v>191127</v>
      </c>
      <c r="C22" s="32">
        <f>LCTCS!C22+LTC!C22+BRCC!C22+BPCC!C22+RPCC!C22+SLCC!C22+LDCC!C22+NUNEZ!C22+DELGADO!C22+FLETCHER!C22+SOWELA!C22</f>
        <v>240000</v>
      </c>
      <c r="D22" s="32">
        <f>LCTCS!D22+LTC!D22+BRCC!D22+BPCC!D22+RPCC!D22+SLCC!D22+LDCC!D22+NUNEZ!D22+DELGADO!D22+FLETCHER!D22+SOWELA!D22</f>
        <v>210000</v>
      </c>
      <c r="E22" s="32">
        <f>LCTCS!E22+LTC!E22+BRCC!E22+BPCC!E22+RPCC!E22+SLCC!E22+LDCC!E22+NUNEZ!E22+DELGADO!E22+FLETCHER!E22+SOWELA!E22</f>
        <v>-30000</v>
      </c>
      <c r="F22" s="27">
        <f t="shared" si="0"/>
        <v>-0.125</v>
      </c>
      <c r="G22" s="4"/>
      <c r="J22" s="2"/>
    </row>
    <row r="23" spans="1:10" ht="34.5">
      <c r="A23" s="47" t="s">
        <v>33</v>
      </c>
      <c r="B23" s="32">
        <f>LCTCS!B23+LTC!B23+BRCC!B23+BPCC!B23+RPCC!B23+SLCC!B23+LDCC!B23+NUNEZ!B23+DELGADO!B23+FLETCHER!B23+SOWELA!B23</f>
        <v>35520</v>
      </c>
      <c r="C23" s="32">
        <f>LCTCS!C23+LTC!C23+BRCC!C23+BPCC!C23+RPCC!C23+SLCC!C23+LDCC!C23+NUNEZ!C23+DELGADO!C23+FLETCHER!C23+SOWELA!C23</f>
        <v>100000</v>
      </c>
      <c r="D23" s="32">
        <f>LCTCS!D23+LTC!D23+BRCC!D23+BPCC!D23+RPCC!D23+SLCC!D23+LDCC!D23+NUNEZ!D23+DELGADO!D23+FLETCHER!D23+SOWELA!D23</f>
        <v>10000</v>
      </c>
      <c r="E23" s="32">
        <f>LCTCS!E23+LTC!E23+BRCC!E23+BPCC!E23+RPCC!E23+SLCC!E23+LDCC!E23+NUNEZ!E23+DELGADO!E23+FLETCHER!E23+SOWELA!E23</f>
        <v>-90000</v>
      </c>
      <c r="F23" s="27">
        <f t="shared" si="0"/>
        <v>-0.9</v>
      </c>
      <c r="G23" s="4"/>
      <c r="J23" s="2"/>
    </row>
    <row r="24" spans="1:10" ht="34.5">
      <c r="A24" s="41" t="s">
        <v>34</v>
      </c>
      <c r="B24" s="32">
        <f>LCTCS!B24+LTC!B24+BRCC!B24+BPCC!B24+RPCC!B24+SLCC!B24+LDCC!B24+NUNEZ!B24+DELGADO!B24+FLETCHER!B24+SOWELA!B24</f>
        <v>0</v>
      </c>
      <c r="C24" s="32">
        <f>LCTCS!C24+LTC!C24+BRCC!C24+BPCC!C24+RPCC!C24+SLCC!C24+LDCC!C24+NUNEZ!C24+DELGADO!C24+FLETCHER!C24+SOWELA!C24</f>
        <v>0</v>
      </c>
      <c r="D24" s="32">
        <f>LCTCS!D24+LTC!D24+BRCC!D24+BPCC!D24+RPCC!D24+SLCC!D24+LDCC!D24+NUNEZ!D24+DELGADO!D24+FLETCHER!D24+SOWELA!D24</f>
        <v>0</v>
      </c>
      <c r="E24" s="32">
        <f>LCTCS!E24+LTC!E24+BRCC!E24+BPCC!E24+RPCC!E24+SLCC!E24+LDCC!E24+NUNEZ!E24+DELGADO!E24+FLETCHER!E24+SOWELA!E24</f>
        <v>0</v>
      </c>
      <c r="F24" s="27" t="e">
        <f t="shared" si="0"/>
        <v>#DIV/0!</v>
      </c>
      <c r="G24" s="3"/>
      <c r="J24" s="2"/>
    </row>
    <row r="25" spans="1:10" ht="34.5">
      <c r="A25" s="45" t="s">
        <v>35</v>
      </c>
      <c r="B25" s="32">
        <f>LCTCS!B25+LTC!B25+BRCC!B25+BPCC!B25+RPCC!B25+SLCC!B25+LDCC!B25+NUNEZ!B25+DELGADO!B25+FLETCHER!B25+SOWELA!B25</f>
        <v>0</v>
      </c>
      <c r="C25" s="32">
        <f>LCTCS!C25+LTC!C25+BRCC!C25+BPCC!C25+RPCC!C25+SLCC!C25+LDCC!C25+NUNEZ!C25+DELGADO!C25+FLETCHER!C25+SOWELA!C25</f>
        <v>0</v>
      </c>
      <c r="D25" s="32">
        <f>LCTCS!D25+LTC!D25+BRCC!D25+BPCC!D25+RPCC!D25+SLCC!D25+LDCC!D25+NUNEZ!D25+DELGADO!D25+FLETCHER!D25+SOWELA!D25</f>
        <v>0</v>
      </c>
      <c r="E25" s="32">
        <f>LCTCS!E25+LTC!E25+BRCC!E25+BPCC!E25+RPCC!E25+SLCC!E25+LDCC!E25+NUNEZ!E25+DELGADO!E25+FLETCHER!E25+SOWELA!E25</f>
        <v>0</v>
      </c>
      <c r="F25" s="27" t="e">
        <f t="shared" si="0"/>
        <v>#DIV/0!</v>
      </c>
      <c r="G25" s="3"/>
      <c r="J25" s="2"/>
    </row>
    <row r="26" spans="1:10" ht="34.5">
      <c r="A26" s="47" t="s">
        <v>36</v>
      </c>
      <c r="B26" s="32">
        <f>LCTCS!B26+LTC!B26+BRCC!B26+BPCC!B26+RPCC!B26+SLCC!B26+LDCC!B26+NUNEZ!B26+DELGADO!B26+FLETCHER!B26+SOWELA!B26</f>
        <v>2493860</v>
      </c>
      <c r="C26" s="32">
        <f>LCTCS!C26+LTC!C26+BRCC!C26+BPCC!C26+RPCC!C26+SLCC!C26+LDCC!C26+NUNEZ!C26+DELGADO!C26+FLETCHER!C26+SOWELA!C26</f>
        <v>1785232</v>
      </c>
      <c r="D26" s="32">
        <f>LCTCS!D26+LTC!D26+BRCC!D26+BPCC!D26+RPCC!D26+SLCC!D26+LDCC!D26+NUNEZ!D26+DELGADO!D26+FLETCHER!D26+SOWELA!D26</f>
        <v>2475030</v>
      </c>
      <c r="E26" s="32">
        <f>LCTCS!E26+LTC!E26+BRCC!E26+BPCC!E26+RPCC!E26+SLCC!E26+LDCC!E26+NUNEZ!E26+DELGADO!E26+FLETCHER!E26+SOWELA!E26</f>
        <v>689798</v>
      </c>
      <c r="F26" s="27">
        <f t="shared" si="0"/>
        <v>0.3863912365451661</v>
      </c>
      <c r="G26" s="3"/>
      <c r="J26" s="2"/>
    </row>
    <row r="27" spans="1:10" ht="35.25">
      <c r="A27" s="48" t="s">
        <v>37</v>
      </c>
      <c r="B27" s="32">
        <f>LCTCS!B27+LTC!B27+BRCC!B27+BPCC!B27+RPCC!B27+SLCC!B27+LDCC!B27+NUNEZ!B27+DELGADO!B27+FLETCHER!B27+SOWELA!B27</f>
        <v>53325848</v>
      </c>
      <c r="C27" s="32">
        <f>LCTCS!C27+LTC!C27+BRCC!C27+BPCC!C27+RPCC!C27+SLCC!C27+LDCC!C27+NUNEZ!C27+DELGADO!C27+FLETCHER!C27+SOWELA!C27</f>
        <v>56314924</v>
      </c>
      <c r="D27" s="32">
        <f>LCTCS!D27+LTC!D27+BRCC!D27+BPCC!D27+RPCC!D27+SLCC!D27+LDCC!D27+NUNEZ!D27+DELGADO!D27+FLETCHER!D27+SOWELA!D27</f>
        <v>78768339</v>
      </c>
      <c r="E27" s="32">
        <f>LCTCS!E27+LTC!E27+BRCC!E27+BPCC!E27+RPCC!E27+SLCC!E27+LDCC!E27+NUNEZ!E27+DELGADO!E27+FLETCHER!E27+SOWELA!E27</f>
        <v>22453415</v>
      </c>
      <c r="F27" s="27">
        <f t="shared" si="0"/>
        <v>0.3987116274897219</v>
      </c>
      <c r="G27" s="3"/>
      <c r="J27" s="2"/>
    </row>
    <row r="28" spans="1:10" ht="35.25">
      <c r="A28" s="44" t="s">
        <v>38</v>
      </c>
      <c r="B28" s="32"/>
      <c r="C28" s="32"/>
      <c r="D28" s="32"/>
      <c r="E28" s="32"/>
      <c r="F28" s="27"/>
      <c r="G28" s="3"/>
      <c r="J28" s="2"/>
    </row>
    <row r="29" spans="1:10" ht="34.5">
      <c r="A29" s="49" t="s">
        <v>39</v>
      </c>
      <c r="B29" s="32">
        <f>LCTCS!B29+LTC!B29+BRCC!B29+BPCC!B29+RPCC!B29+SLCC!B29+LDCC!B29+NUNEZ!B29+DELGADO!B29+FLETCHER!B29+SOWELA!B29</f>
        <v>24621646</v>
      </c>
      <c r="C29" s="32">
        <f>LCTCS!C29+LTC!C29+BRCC!C29+BPCC!C29+RPCC!C29+SLCC!C29+LDCC!C29+NUNEZ!C29+DELGADO!C29+FLETCHER!C29+SOWELA!C29</f>
        <v>28932083</v>
      </c>
      <c r="D29" s="32">
        <f>LCTCS!D29+LTC!D29+BRCC!D29+BPCC!D29+RPCC!D29+SLCC!D29+LDCC!D29+NUNEZ!D29+DELGADO!D29+FLETCHER!D29+SOWELA!D29</f>
        <v>28932083</v>
      </c>
      <c r="E29" s="32">
        <f>LCTCS!E29+LTC!E29+BRCC!E29+BPCC!E29+RPCC!E29+SLCC!E29+LDCC!E29+NUNEZ!E29+DELGADO!E29+FLETCHER!E29+SOWELA!E29</f>
        <v>0</v>
      </c>
      <c r="F29" s="27">
        <f t="shared" si="0"/>
        <v>0</v>
      </c>
      <c r="G29" s="3"/>
      <c r="J29" s="2"/>
    </row>
    <row r="30" spans="1:10" ht="34.5">
      <c r="A30" s="40" t="s">
        <v>40</v>
      </c>
      <c r="B30" s="32">
        <f>LCTCS!B30+LTC!B30+BRCC!B30+BPCC!B30+RPCC!B30+SLCC!B30+LDCC!B30+NUNEZ!B30+DELGADO!B30+FLETCHER!B30+SOWELA!B30</f>
        <v>0</v>
      </c>
      <c r="C30" s="32">
        <f>LCTCS!C30+LTC!C30+BRCC!C30+BPCC!C30+RPCC!C30+SLCC!C30+LDCC!C30+NUNEZ!C30+DELGADO!C30+FLETCHER!C30+SOWELA!C30</f>
        <v>0</v>
      </c>
      <c r="D30" s="32">
        <f>LCTCS!D30+LTC!D30+BRCC!D30+BPCC!D30+RPCC!D30+SLCC!D30+LDCC!D30+NUNEZ!D30+DELGADO!D30+FLETCHER!D30+SOWELA!D30</f>
        <v>0</v>
      </c>
      <c r="E30" s="32">
        <f>LCTCS!E30+LTC!E30+BRCC!E30+BPCC!E30+RPCC!E30+SLCC!E30+LDCC!E30+NUNEZ!E30+DELGADO!E30+FLETCHER!E30+SOWELA!E30</f>
        <v>0</v>
      </c>
      <c r="F30" s="27" t="e">
        <f t="shared" si="0"/>
        <v>#DIV/0!</v>
      </c>
      <c r="G30" s="3"/>
      <c r="J30" s="2"/>
    </row>
    <row r="31" spans="1:10" ht="35.25">
      <c r="A31" s="50" t="s">
        <v>41</v>
      </c>
      <c r="B31" s="19"/>
      <c r="C31" s="19"/>
      <c r="D31" s="19"/>
      <c r="E31" s="19"/>
      <c r="F31" s="28"/>
      <c r="G31" s="3"/>
      <c r="J31" s="2"/>
    </row>
    <row r="32" spans="1:10" ht="34.5">
      <c r="A32" s="45" t="s">
        <v>42</v>
      </c>
      <c r="B32" s="32">
        <f>LCTCS!B32+LTC!B32+BRCC!B32+BPCC!B32+RPCC!B32+SLCC!B32+LDCC!B32+NUNEZ!B32+DELGADO!B32+FLETCHER!B32+SOWELA!B32</f>
        <v>18664825</v>
      </c>
      <c r="C32" s="32">
        <f>LCTCS!C32+LTC!C32+BRCC!C32+BPCC!C32+RPCC!C32+SLCC!C32+LDCC!C32+NUNEZ!C32+DELGADO!C32+FLETCHER!C32+SOWELA!C32</f>
        <v>17089631</v>
      </c>
      <c r="D32" s="32">
        <f>LCTCS!D32+LTC!D32+BRCC!D32+BPCC!D32+RPCC!D32+SLCC!D32+LDCC!D32+NUNEZ!D32+DELGADO!D32+FLETCHER!D32+SOWELA!D32</f>
        <v>21723693</v>
      </c>
      <c r="E32" s="32">
        <f>LCTCS!E32+LTC!E32+BRCC!E32+BPCC!E32+RPCC!E32+SLCC!E32+LDCC!E32+NUNEZ!E32+DELGADO!E32+FLETCHER!E32+SOWELA!E32</f>
        <v>4634062</v>
      </c>
      <c r="F32" s="36"/>
      <c r="G32" s="3"/>
      <c r="J32" s="2"/>
    </row>
    <row r="33" spans="1:10" ht="34.5">
      <c r="A33" s="40" t="s">
        <v>43</v>
      </c>
      <c r="B33" s="32">
        <f>LCTCS!B33+LTC!B33+BRCC!B33+BPCC!B33+RPCC!B33+SLCC!B33+LDCC!B33+NUNEZ!B33+DELGADO!B33+FLETCHER!B33+SOWELA!B33</f>
        <v>5591087</v>
      </c>
      <c r="C33" s="32">
        <f>LCTCS!C33+LTC!C33+BRCC!C33+BPCC!C33+RPCC!C33+SLCC!C33+LDCC!C33+NUNEZ!C33+DELGADO!C33+FLETCHER!C33+SOWELA!C33</f>
        <v>4634062</v>
      </c>
      <c r="D33" s="32">
        <f>LCTCS!D33+LTC!D33+BRCC!D33+BPCC!D33+RPCC!D33+SLCC!D33+LDCC!D33+NUNEZ!D33+DELGADO!D33+FLETCHER!D33+SOWELA!D33</f>
        <v>0</v>
      </c>
      <c r="E33" s="32">
        <f>LCTCS!E33+LTC!E33+BRCC!E33+BPCC!E33+RPCC!E33+SLCC!E33+LDCC!E33+NUNEZ!E33+DELGADO!E33+FLETCHER!E33+SOWELA!E33</f>
        <v>-4634062</v>
      </c>
      <c r="F33" s="27">
        <f>E33/C33</f>
        <v>-1</v>
      </c>
      <c r="G33" s="3"/>
      <c r="J33" s="2"/>
    </row>
    <row r="34" spans="1:10" ht="35.25">
      <c r="A34" s="39" t="s">
        <v>44</v>
      </c>
      <c r="B34" s="32">
        <f>LCTCS!B34+LTC!B34+BRCC!B34+BPCC!B34+RPCC!B34+SLCC!B34+LDCC!B34+NUNEZ!B34+DELGADO!B34+FLETCHER!B34+SOWELA!B34</f>
        <v>48877558</v>
      </c>
      <c r="C34" s="32">
        <f>LCTCS!C34+LTC!C34+BRCC!C34+BPCC!C34+RPCC!C34+SLCC!C34+LDCC!C34+NUNEZ!C34+DELGADO!C34+FLETCHER!C34+SOWELA!C34</f>
        <v>50655776</v>
      </c>
      <c r="D34" s="32">
        <f>LCTCS!D34+LTC!D34+BRCC!D34+BPCC!D34+RPCC!D34+SLCC!D34+LDCC!D34+NUNEZ!D34+DELGADO!D34+FLETCHER!D34+SOWELA!D34</f>
        <v>50655776</v>
      </c>
      <c r="E34" s="32">
        <f>LCTCS!E34+LTC!E34+BRCC!E34+BPCC!E34+RPCC!E34+SLCC!E34+LDCC!E34+NUNEZ!E34+DELGADO!E34+FLETCHER!E34+SOWELA!E34</f>
        <v>0</v>
      </c>
      <c r="F34" s="28"/>
      <c r="G34" s="3"/>
      <c r="J34" s="2"/>
    </row>
    <row r="35" spans="1:10" ht="36" thickBot="1">
      <c r="A35" s="51" t="s">
        <v>45</v>
      </c>
      <c r="B35" s="110">
        <f>LCTCS!B35+LTC!B35+BRCC!B35+BPCC!B35+RPCC!B35+SLCC!B35+LDCC!B35+NUNEZ!B35+DELGADO!B35+FLETCHER!B35+SOWELA!B35</f>
        <v>102203406</v>
      </c>
      <c r="C35" s="111">
        <f>LCTCS!C35+LTC!C35+BRCC!C35+BPCC!C35+RPCC!C35+SLCC!C35+LDCC!C35+NUNEZ!C35+DELGADO!C35+FLETCHER!C35+SOWELA!C35</f>
        <v>118315584</v>
      </c>
      <c r="D35" s="111">
        <f>LCTCS!D35+LTC!D35+BRCC!D35+BPCC!D35+RPCC!D35+SLCC!D35+LDCC!D35+NUNEZ!D35+DELGADO!D35+FLETCHER!D35+SOWELA!D35</f>
        <v>140368999</v>
      </c>
      <c r="E35" s="111">
        <f>LCTCS!E35+LTC!E35+BRCC!E35+BPCC!E35+RPCC!E35+SLCC!E35+LDCC!E35+NUNEZ!E35+DELGADO!E35+FLETCHER!E35+SOWELA!E35</f>
        <v>22053415</v>
      </c>
      <c r="F35" s="112">
        <f>E35/C35</f>
        <v>0.18639484550065696</v>
      </c>
      <c r="G35" s="3"/>
      <c r="J35" s="2"/>
    </row>
    <row r="36" spans="1:10" ht="35.25" thickTop="1">
      <c r="A36" s="113"/>
      <c r="B36" s="174"/>
      <c r="C36" s="174"/>
      <c r="D36" s="174"/>
      <c r="E36" s="174"/>
      <c r="F36" s="114"/>
      <c r="G36" s="4"/>
      <c r="J36" s="2"/>
    </row>
    <row r="37" spans="1:6" s="79" customFormat="1" ht="45">
      <c r="A37" s="52" t="s">
        <v>46</v>
      </c>
      <c r="B37" s="53"/>
      <c r="C37" s="53"/>
      <c r="D37" s="53"/>
      <c r="E37" s="53"/>
      <c r="F37" s="103"/>
    </row>
    <row r="38" spans="1:6" s="79" customFormat="1" ht="44.25">
      <c r="A38" s="54"/>
      <c r="B38" s="55"/>
      <c r="C38" s="55"/>
      <c r="D38" s="55"/>
      <c r="E38" s="175"/>
      <c r="F38" s="104"/>
    </row>
    <row r="39" spans="1:6" s="79" customFormat="1" ht="44.25">
      <c r="A39" s="56" t="s">
        <v>47</v>
      </c>
      <c r="B39" s="55"/>
      <c r="C39" s="55"/>
      <c r="D39" s="55"/>
      <c r="E39" s="55"/>
      <c r="F39" s="104"/>
    </row>
  </sheetData>
  <sheetProtection/>
  <printOptions/>
  <pageMargins left="0.75" right="0.75" top="1" bottom="1" header="0.5" footer="0.5"/>
  <pageSetup fitToHeight="1" fitToWidth="1" horizontalDpi="600" verticalDpi="600" orientation="portrait" scale="2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C15" sqref="C15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83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>
        <v>10944884</v>
      </c>
      <c r="D11" s="86">
        <v>10944884</v>
      </c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10944884</v>
      </c>
      <c r="D12" s="88">
        <f>D10+D9+D8+D7+D11</f>
        <v>10944884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>
        <v>10754020</v>
      </c>
      <c r="E15" s="92">
        <f>D15-C15</f>
        <v>10754020</v>
      </c>
      <c r="F15" s="90"/>
    </row>
    <row r="16" spans="1:6" ht="34.5">
      <c r="A16" s="38" t="s">
        <v>26</v>
      </c>
      <c r="B16" s="92"/>
      <c r="C16" s="92"/>
      <c r="D16" s="92">
        <v>620491</v>
      </c>
      <c r="E16" s="92">
        <f>D16-C16</f>
        <v>620491</v>
      </c>
      <c r="F16" s="90"/>
    </row>
    <row r="17" spans="1:6" ht="34.5">
      <c r="A17" s="45" t="s">
        <v>27</v>
      </c>
      <c r="B17" s="92"/>
      <c r="C17" s="92"/>
      <c r="D17" s="92">
        <v>1792833</v>
      </c>
      <c r="E17" s="92">
        <f>D17-C17</f>
        <v>1792833</v>
      </c>
      <c r="F17" s="90"/>
    </row>
    <row r="18" spans="1:6" ht="34.5">
      <c r="A18" s="45" t="s">
        <v>28</v>
      </c>
      <c r="B18" s="92"/>
      <c r="C18" s="92"/>
      <c r="D18" s="92">
        <v>406052</v>
      </c>
      <c r="E18" s="92">
        <f>D18-C18</f>
        <v>406052</v>
      </c>
      <c r="F18" s="90"/>
    </row>
    <row r="19" spans="1:6" ht="34.5">
      <c r="A19" s="38" t="s">
        <v>29</v>
      </c>
      <c r="B19" s="92"/>
      <c r="C19" s="92"/>
      <c r="D19" s="92">
        <v>3816810</v>
      </c>
      <c r="E19" s="92">
        <f>D19-C19</f>
        <v>3816810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17390206</v>
      </c>
      <c r="E20" s="93">
        <f>E19+E18+E17+E16+E15</f>
        <v>17390206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/>
      <c r="C26" s="86">
        <v>10000</v>
      </c>
      <c r="D26" s="86"/>
      <c r="E26" s="93">
        <f t="shared" si="0"/>
        <v>-10000</v>
      </c>
      <c r="F26" s="78"/>
    </row>
    <row r="27" spans="1:6" ht="35.25">
      <c r="A27" s="48" t="s">
        <v>37</v>
      </c>
      <c r="B27" s="94">
        <f>B26+B25+B24+B23+B22+B21+B20</f>
        <v>0</v>
      </c>
      <c r="C27" s="94">
        <f>C26+C25+C24+C23+C22+C21+C20</f>
        <v>10000</v>
      </c>
      <c r="D27" s="94">
        <f>D26+D25+D24+D23+D22+D21+D20</f>
        <v>17390206</v>
      </c>
      <c r="E27" s="94">
        <f>E26+E25+E24+E23+E22+E21+E20</f>
        <v>17380206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>
        <v>18664825</v>
      </c>
      <c r="C32" s="84">
        <v>17089631</v>
      </c>
      <c r="D32" s="84">
        <v>21723693</v>
      </c>
      <c r="E32" s="85">
        <f>D32-C32</f>
        <v>4634062</v>
      </c>
      <c r="F32" s="78"/>
    </row>
    <row r="33" spans="1:6" ht="34.5">
      <c r="A33" s="40" t="s">
        <v>43</v>
      </c>
      <c r="B33" s="86">
        <v>5591087</v>
      </c>
      <c r="C33" s="86">
        <v>4634062</v>
      </c>
      <c r="D33" s="86"/>
      <c r="E33" s="93">
        <f>D33-C33</f>
        <v>-4634062</v>
      </c>
      <c r="F33" s="78"/>
    </row>
    <row r="34" spans="1:6" s="55" customFormat="1" ht="44.25">
      <c r="A34" s="39" t="s">
        <v>44</v>
      </c>
      <c r="B34" s="88">
        <f>B33+B32+B30+B29</f>
        <v>24255912</v>
      </c>
      <c r="C34" s="88">
        <f>C33+C32+C30+C29</f>
        <v>21723693</v>
      </c>
      <c r="D34" s="88">
        <f>D33+D32+D30+D29</f>
        <v>21723693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24255912</v>
      </c>
      <c r="C35" s="99">
        <f>C34+C27+C12</f>
        <v>32678577</v>
      </c>
      <c r="D35" s="99">
        <f>D34+D27+D12</f>
        <v>50058783</v>
      </c>
      <c r="E35" s="99">
        <f>E34+E27+E12</f>
        <v>17380206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17380206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0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84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6840725</v>
      </c>
      <c r="C15" s="92">
        <v>8104698</v>
      </c>
      <c r="D15" s="92">
        <v>7861384</v>
      </c>
      <c r="E15" s="92">
        <f>D15-C15</f>
        <v>-243314</v>
      </c>
      <c r="F15" s="90"/>
    </row>
    <row r="16" spans="1:6" ht="34.5">
      <c r="A16" s="38" t="s">
        <v>26</v>
      </c>
      <c r="B16" s="92">
        <v>203627</v>
      </c>
      <c r="C16" s="92">
        <v>198830</v>
      </c>
      <c r="D16" s="92">
        <v>234031</v>
      </c>
      <c r="E16" s="92">
        <f>D16-C16</f>
        <v>35201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>
        <v>199405</v>
      </c>
      <c r="C18" s="92"/>
      <c r="D18" s="92">
        <v>229179</v>
      </c>
      <c r="E18" s="92">
        <f>D18-C18</f>
        <v>229179</v>
      </c>
      <c r="F18" s="90"/>
    </row>
    <row r="19" spans="1:6" ht="34.5">
      <c r="A19" s="38" t="s">
        <v>29</v>
      </c>
      <c r="B19" s="92">
        <v>155459</v>
      </c>
      <c r="C19" s="92">
        <v>395147</v>
      </c>
      <c r="D19" s="92">
        <v>178876</v>
      </c>
      <c r="E19" s="92">
        <f>D19-C19</f>
        <v>-216271</v>
      </c>
      <c r="F19" s="90"/>
    </row>
    <row r="20" spans="1:6" ht="35.25">
      <c r="A20" s="39" t="s">
        <v>30</v>
      </c>
      <c r="B20" s="88">
        <f>B19+B18+B17+B16+B15</f>
        <v>7399216</v>
      </c>
      <c r="C20" s="88">
        <f>C19+C18+C17+C16+C15</f>
        <v>8698675</v>
      </c>
      <c r="D20" s="88">
        <f>D19+D18+D17+D16+D15</f>
        <v>8503470</v>
      </c>
      <c r="E20" s="93">
        <f>E19+E18+E17+E16+E15</f>
        <v>-195205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491633</v>
      </c>
      <c r="C26" s="86">
        <v>185687</v>
      </c>
      <c r="D26" s="86">
        <v>565030</v>
      </c>
      <c r="E26" s="93">
        <f t="shared" si="0"/>
        <v>379343</v>
      </c>
      <c r="F26" s="78"/>
    </row>
    <row r="27" spans="1:6" ht="35.25">
      <c r="A27" s="48" t="s">
        <v>37</v>
      </c>
      <c r="B27" s="94">
        <f>B26+B25+B24+B23+B22+B21+B20</f>
        <v>7890849</v>
      </c>
      <c r="C27" s="94">
        <f>C26+C25+C24+C23+C22+C21+C20</f>
        <v>8884362</v>
      </c>
      <c r="D27" s="94">
        <f>D26+D25+D24+D23+D22+D21+D20</f>
        <v>9068500</v>
      </c>
      <c r="E27" s="94">
        <f>E26+E25+E24+E23+E22+E21+E20</f>
        <v>184138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7890849</v>
      </c>
      <c r="C35" s="99">
        <f>C34+C27+C12</f>
        <v>8884362</v>
      </c>
      <c r="D35" s="99">
        <f>D34+D27+D12</f>
        <v>9068500</v>
      </c>
      <c r="E35" s="99">
        <f>E34+E27+E12</f>
        <v>184138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184138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85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 aca="true" t="shared" si="0" ref="E7:E12"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 t="shared" si="0"/>
        <v>0</v>
      </c>
      <c r="F8" s="78"/>
    </row>
    <row r="9" spans="1:6" ht="34.5">
      <c r="A9" s="41" t="s">
        <v>19</v>
      </c>
      <c r="B9" s="86"/>
      <c r="C9" s="86"/>
      <c r="D9" s="86"/>
      <c r="E9" s="87">
        <f t="shared" si="0"/>
        <v>0</v>
      </c>
      <c r="F9" s="78"/>
    </row>
    <row r="10" spans="1:6" ht="34.5">
      <c r="A10" s="42" t="s">
        <v>20</v>
      </c>
      <c r="B10" s="86"/>
      <c r="C10" s="86"/>
      <c r="D10" s="86"/>
      <c r="E10" s="87">
        <f t="shared" si="0"/>
        <v>0</v>
      </c>
      <c r="F10" s="78"/>
    </row>
    <row r="11" spans="1:6" ht="34.5">
      <c r="A11" s="42" t="s">
        <v>21</v>
      </c>
      <c r="B11" s="86"/>
      <c r="C11" s="86"/>
      <c r="D11" s="86"/>
      <c r="E11" s="87">
        <f t="shared" si="0"/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7">
        <f t="shared" si="0"/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4993623</v>
      </c>
      <c r="C15" s="92">
        <v>5608732</v>
      </c>
      <c r="D15" s="92">
        <v>5870651</v>
      </c>
      <c r="E15" s="92">
        <f>D15-C15</f>
        <v>261919</v>
      </c>
      <c r="F15" s="90"/>
    </row>
    <row r="16" spans="1:6" ht="34.5">
      <c r="A16" s="38" t="s">
        <v>26</v>
      </c>
      <c r="B16" s="92">
        <v>117423</v>
      </c>
      <c r="C16" s="92">
        <v>102900</v>
      </c>
      <c r="D16" s="92">
        <v>120000</v>
      </c>
      <c r="E16" s="92">
        <f>D16-C16</f>
        <v>17100</v>
      </c>
      <c r="F16" s="90"/>
    </row>
    <row r="17" spans="1:6" ht="34.5">
      <c r="A17" s="45" t="s">
        <v>27</v>
      </c>
      <c r="B17" s="92">
        <v>624840</v>
      </c>
      <c r="C17" s="92">
        <v>609000</v>
      </c>
      <c r="D17" s="92">
        <v>630000</v>
      </c>
      <c r="E17" s="92">
        <f>D17-C17</f>
        <v>21000</v>
      </c>
      <c r="F17" s="90"/>
    </row>
    <row r="18" spans="1:6" ht="34.5">
      <c r="A18" s="45" t="s">
        <v>28</v>
      </c>
      <c r="B18" s="92">
        <v>178813</v>
      </c>
      <c r="C18" s="92">
        <v>182456</v>
      </c>
      <c r="D18" s="92">
        <v>190000</v>
      </c>
      <c r="E18" s="92">
        <f>D18-C18</f>
        <v>7544</v>
      </c>
      <c r="F18" s="90"/>
    </row>
    <row r="19" spans="1:6" ht="34.5">
      <c r="A19" s="38" t="s">
        <v>29</v>
      </c>
      <c r="B19" s="92">
        <v>257272</v>
      </c>
      <c r="C19" s="92">
        <v>160544</v>
      </c>
      <c r="D19" s="92">
        <v>266000</v>
      </c>
      <c r="E19" s="92">
        <f>D19-C19</f>
        <v>105456</v>
      </c>
      <c r="F19" s="90"/>
    </row>
    <row r="20" spans="1:6" ht="35.25">
      <c r="A20" s="39" t="s">
        <v>30</v>
      </c>
      <c r="B20" s="88">
        <f>B19+B18+B17+B16+B15</f>
        <v>6171971</v>
      </c>
      <c r="C20" s="88">
        <f>C19+C18+C17+C16+C15</f>
        <v>6663632</v>
      </c>
      <c r="D20" s="88">
        <f>D19+D18+D17+D16+D15</f>
        <v>7076651</v>
      </c>
      <c r="E20" s="93">
        <f>E19+E18+E17+E16+E15</f>
        <v>413019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1" ref="E21:E26">D21-C21</f>
        <v>0</v>
      </c>
      <c r="F21" s="78"/>
    </row>
    <row r="22" spans="1:6" ht="34.5">
      <c r="A22" s="45" t="s">
        <v>32</v>
      </c>
      <c r="B22" s="86">
        <v>183667</v>
      </c>
      <c r="C22" s="86">
        <v>230000</v>
      </c>
      <c r="D22" s="86">
        <v>200000</v>
      </c>
      <c r="E22" s="93">
        <f t="shared" si="1"/>
        <v>-30000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1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1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1"/>
        <v>0</v>
      </c>
      <c r="F25" s="78"/>
    </row>
    <row r="26" spans="1:6" ht="34.5">
      <c r="A26" s="47" t="s">
        <v>36</v>
      </c>
      <c r="B26" s="86"/>
      <c r="C26" s="86"/>
      <c r="D26" s="86"/>
      <c r="E26" s="93">
        <f t="shared" si="1"/>
        <v>0</v>
      </c>
      <c r="F26" s="78"/>
    </row>
    <row r="27" spans="1:6" ht="35.25">
      <c r="A27" s="48" t="s">
        <v>37</v>
      </c>
      <c r="B27" s="94">
        <f>B26+B25+B24+B23+B22+B21+B20</f>
        <v>6355638</v>
      </c>
      <c r="C27" s="94">
        <f>C26+C25+C24+C23+C22+C21+C20</f>
        <v>6893632</v>
      </c>
      <c r="D27" s="94">
        <f>D26+D25+D24+D23+D22+D21+D20</f>
        <v>7276651</v>
      </c>
      <c r="E27" s="94">
        <f>E26+E25+E24+E23+E22+E21+E20</f>
        <v>383019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6355638</v>
      </c>
      <c r="C35" s="99">
        <f>C34+C27+C12</f>
        <v>6893632</v>
      </c>
      <c r="D35" s="99">
        <f>D34+D27+D12</f>
        <v>7276651</v>
      </c>
      <c r="E35" s="99">
        <f>E34+E27+E12</f>
        <v>383019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383019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86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 aca="true" t="shared" si="0" ref="E7:E12"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 t="shared" si="0"/>
        <v>0</v>
      </c>
      <c r="F8" s="78"/>
    </row>
    <row r="9" spans="1:6" ht="34.5">
      <c r="A9" s="41" t="s">
        <v>19</v>
      </c>
      <c r="B9" s="86"/>
      <c r="C9" s="86"/>
      <c r="D9" s="86"/>
      <c r="E9" s="87">
        <f t="shared" si="0"/>
        <v>0</v>
      </c>
      <c r="F9" s="78"/>
    </row>
    <row r="10" spans="1:6" ht="34.5">
      <c r="A10" s="42" t="s">
        <v>20</v>
      </c>
      <c r="B10" s="86"/>
      <c r="C10" s="86"/>
      <c r="D10" s="86"/>
      <c r="E10" s="87">
        <f t="shared" si="0"/>
        <v>0</v>
      </c>
      <c r="F10" s="78"/>
    </row>
    <row r="11" spans="1:6" ht="34.5">
      <c r="A11" s="42" t="s">
        <v>21</v>
      </c>
      <c r="B11" s="86"/>
      <c r="C11" s="86"/>
      <c r="D11" s="86"/>
      <c r="E11" s="87">
        <f t="shared" si="0"/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7">
        <f t="shared" si="0"/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1002683</v>
      </c>
      <c r="C15" s="92">
        <v>1066399</v>
      </c>
      <c r="D15" s="92">
        <v>906975</v>
      </c>
      <c r="E15" s="92">
        <f>D15-C15</f>
        <v>-159424</v>
      </c>
      <c r="F15" s="90"/>
    </row>
    <row r="16" spans="1:6" ht="34.5">
      <c r="A16" s="38" t="s">
        <v>26</v>
      </c>
      <c r="B16" s="92"/>
      <c r="C16" s="92">
        <v>4400</v>
      </c>
      <c r="D16" s="92">
        <v>4400</v>
      </c>
      <c r="E16" s="92">
        <f>D16-C16</f>
        <v>0</v>
      </c>
      <c r="F16" s="90"/>
    </row>
    <row r="17" spans="1:6" ht="34.5">
      <c r="A17" s="45" t="s">
        <v>27</v>
      </c>
      <c r="B17" s="92">
        <v>71716</v>
      </c>
      <c r="C17" s="92">
        <v>94000</v>
      </c>
      <c r="D17" s="92">
        <v>104000</v>
      </c>
      <c r="E17" s="92">
        <f>D17-C17</f>
        <v>10000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>
        <v>16611</v>
      </c>
      <c r="C19" s="92">
        <v>118000</v>
      </c>
      <c r="D19" s="92">
        <v>19000</v>
      </c>
      <c r="E19" s="92">
        <f>D19-C19</f>
        <v>-99000</v>
      </c>
      <c r="F19" s="90"/>
    </row>
    <row r="20" spans="1:6" ht="35.25">
      <c r="A20" s="39" t="s">
        <v>30</v>
      </c>
      <c r="B20" s="88">
        <f>B19+B18+B17+B16+B15</f>
        <v>1091010</v>
      </c>
      <c r="C20" s="88">
        <f>C19+C18+C17+C16+C15</f>
        <v>1282799</v>
      </c>
      <c r="D20" s="88">
        <f>D19+D18+D17+D16+D15</f>
        <v>1034375</v>
      </c>
      <c r="E20" s="93">
        <f>E19+E18+E17+E16+E15</f>
        <v>-248424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1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1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1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1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1"/>
        <v>0</v>
      </c>
      <c r="F25" s="78"/>
    </row>
    <row r="26" spans="1:6" ht="34.5">
      <c r="A26" s="47" t="s">
        <v>36</v>
      </c>
      <c r="B26" s="86"/>
      <c r="C26" s="86"/>
      <c r="D26" s="86"/>
      <c r="E26" s="93">
        <f t="shared" si="1"/>
        <v>0</v>
      </c>
      <c r="F26" s="78"/>
    </row>
    <row r="27" spans="1:6" ht="35.25">
      <c r="A27" s="48" t="s">
        <v>37</v>
      </c>
      <c r="B27" s="94">
        <f>B26+B25+B24+B23+B22+B21+B20</f>
        <v>1091010</v>
      </c>
      <c r="C27" s="94">
        <f>C26+C25+C24+C23+C22+C21+C20</f>
        <v>1282799</v>
      </c>
      <c r="D27" s="94">
        <f>D26+D25+D24+D23+D22+D21+D20</f>
        <v>1034375</v>
      </c>
      <c r="E27" s="94">
        <f>E26+E25+E24+E23+E22+E21+E20</f>
        <v>-248424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1091010</v>
      </c>
      <c r="C35" s="99">
        <f>C34+C27+C12</f>
        <v>1282799</v>
      </c>
      <c r="D35" s="99">
        <f>D34+D27+D12</f>
        <v>1034375</v>
      </c>
      <c r="E35" s="99">
        <f>E34+E27+E12</f>
        <v>-248424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-248424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3">
      <selection activeCell="B27" sqref="B27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95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>
        <v>224206</v>
      </c>
      <c r="C11" s="86">
        <v>238070</v>
      </c>
      <c r="D11" s="86">
        <v>238070</v>
      </c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224206</v>
      </c>
      <c r="C12" s="88">
        <f>C10+C9+C8+C7+C11</f>
        <v>238070</v>
      </c>
      <c r="D12" s="88">
        <f>D10+D9+D8+D7+D11</f>
        <v>238070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0</v>
      </c>
      <c r="E20" s="93">
        <f>E19+E18+E17+E16+E15</f>
        <v>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579044</v>
      </c>
      <c r="C26" s="86">
        <v>605355</v>
      </c>
      <c r="D26" s="86">
        <v>851380</v>
      </c>
      <c r="E26" s="93">
        <f t="shared" si="0"/>
        <v>246025</v>
      </c>
      <c r="F26" s="78"/>
    </row>
    <row r="27" spans="1:6" ht="35.25">
      <c r="A27" s="48" t="s">
        <v>37</v>
      </c>
      <c r="B27" s="94">
        <f>B26+B25+B24+B23+B22+B21+B20</f>
        <v>579044</v>
      </c>
      <c r="C27" s="94">
        <f>C26+C25+C24+C23+C22+C21+C20</f>
        <v>605355</v>
      </c>
      <c r="D27" s="94">
        <f>D26+D25+D24+D23+D22+D21+D20</f>
        <v>851380</v>
      </c>
      <c r="E27" s="94">
        <f>E26+E25+E24+E23+E22+E21+E20</f>
        <v>246025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>
        <v>6826923</v>
      </c>
      <c r="C33" s="86">
        <v>8000000</v>
      </c>
      <c r="D33" s="86">
        <v>6500000</v>
      </c>
      <c r="E33" s="93">
        <f>D33-C33</f>
        <v>-1500000</v>
      </c>
      <c r="F33" s="78"/>
    </row>
    <row r="34" spans="1:6" s="55" customFormat="1" ht="44.25">
      <c r="A34" s="39" t="s">
        <v>44</v>
      </c>
      <c r="B34" s="88">
        <f>B33+B32+B30+B29</f>
        <v>6826923</v>
      </c>
      <c r="C34" s="88">
        <f>C33+C32+C30+C29</f>
        <v>8000000</v>
      </c>
      <c r="D34" s="88">
        <f>D33+D32+D30+D29</f>
        <v>6500000</v>
      </c>
      <c r="E34" s="88">
        <f>E33+E32+E30+E29</f>
        <v>-1500000</v>
      </c>
      <c r="F34" s="54"/>
    </row>
    <row r="35" spans="1:6" s="55" customFormat="1" ht="45" thickBot="1">
      <c r="A35" s="51" t="s">
        <v>45</v>
      </c>
      <c r="B35" s="99">
        <f>B34+B27+B12</f>
        <v>7630173</v>
      </c>
      <c r="C35" s="99">
        <f>C34+C27+C12</f>
        <v>8843425</v>
      </c>
      <c r="D35" s="99">
        <f>D34+D27+D12</f>
        <v>7589450</v>
      </c>
      <c r="E35" s="99">
        <f>E34+E27+E12</f>
        <v>-1253975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-1253975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C12" sqref="C12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87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>
        <v>400000</v>
      </c>
      <c r="D11" s="86"/>
      <c r="E11" s="87">
        <f>D11-C11</f>
        <v>-400000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400000</v>
      </c>
      <c r="D12" s="88">
        <f>D10+D9+D8+D7+D11</f>
        <v>0</v>
      </c>
      <c r="E12" s="88">
        <f>E10+E9+E8+E7+E11</f>
        <v>-400000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1989783</v>
      </c>
      <c r="C15" s="92">
        <v>1989783</v>
      </c>
      <c r="D15" s="92">
        <v>2074235</v>
      </c>
      <c r="E15" s="92">
        <f>D15-C15</f>
        <v>84452</v>
      </c>
      <c r="F15" s="90"/>
    </row>
    <row r="16" spans="1:6" ht="34.5">
      <c r="A16" s="38" t="s">
        <v>26</v>
      </c>
      <c r="B16" s="92">
        <v>22345</v>
      </c>
      <c r="C16" s="92">
        <v>22345</v>
      </c>
      <c r="D16" s="92">
        <v>23240</v>
      </c>
      <c r="E16" s="92">
        <f>D16-C16</f>
        <v>895</v>
      </c>
      <c r="F16" s="90"/>
    </row>
    <row r="17" spans="1:6" ht="34.5">
      <c r="A17" s="45" t="s">
        <v>27</v>
      </c>
      <c r="B17" s="92">
        <v>248233</v>
      </c>
      <c r="C17" s="92">
        <v>248233</v>
      </c>
      <c r="D17" s="92">
        <v>258162</v>
      </c>
      <c r="E17" s="92">
        <f>D17-C17</f>
        <v>9929</v>
      </c>
      <c r="F17" s="90"/>
    </row>
    <row r="18" spans="1:6" ht="34.5">
      <c r="A18" s="45" t="s">
        <v>28</v>
      </c>
      <c r="B18" s="92">
        <v>88052</v>
      </c>
      <c r="C18" s="92">
        <v>88052</v>
      </c>
      <c r="D18" s="92">
        <v>91574</v>
      </c>
      <c r="E18" s="92">
        <f>D18-C18</f>
        <v>3522</v>
      </c>
      <c r="F18" s="90"/>
    </row>
    <row r="19" spans="1:6" ht="34.5">
      <c r="A19" s="38" t="s">
        <v>29</v>
      </c>
      <c r="B19" s="92">
        <v>297572</v>
      </c>
      <c r="C19" s="92">
        <v>297572</v>
      </c>
      <c r="D19" s="92">
        <v>309474</v>
      </c>
      <c r="E19" s="92">
        <f>D19-C19</f>
        <v>11902</v>
      </c>
      <c r="F19" s="90"/>
    </row>
    <row r="20" spans="1:6" ht="35.25">
      <c r="A20" s="39" t="s">
        <v>30</v>
      </c>
      <c r="B20" s="88">
        <f>B19+B18+B17+B16+B15</f>
        <v>2645985</v>
      </c>
      <c r="C20" s="88">
        <f>C19+C18+C17+C16+C15</f>
        <v>2645985</v>
      </c>
      <c r="D20" s="88">
        <f>D19+D18+D17+D16+D15</f>
        <v>2756685</v>
      </c>
      <c r="E20" s="93">
        <f>E19+E18+E17+E16+E15</f>
        <v>110700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/>
      <c r="C26" s="86"/>
      <c r="D26" s="86"/>
      <c r="E26" s="93">
        <f t="shared" si="0"/>
        <v>0</v>
      </c>
      <c r="F26" s="78"/>
    </row>
    <row r="27" spans="1:6" ht="35.25">
      <c r="A27" s="48" t="s">
        <v>37</v>
      </c>
      <c r="B27" s="94">
        <f>B26+B25+B24+B23+B22+B21+B20</f>
        <v>2645985</v>
      </c>
      <c r="C27" s="94">
        <f>C26+C25+C24+C23+C22+C21+C20</f>
        <v>2645985</v>
      </c>
      <c r="D27" s="94">
        <f>D26+D25+D24+D23+D22+D21+D20</f>
        <v>2756685</v>
      </c>
      <c r="E27" s="94">
        <f>E26+E25+E24+E23+E22+E21+E20</f>
        <v>110700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2645985</v>
      </c>
      <c r="C35" s="99">
        <f>C34+C27+C12</f>
        <v>3045985</v>
      </c>
      <c r="D35" s="99">
        <f>D34+D27+D12</f>
        <v>2756685</v>
      </c>
      <c r="E35" s="99">
        <f>E34+E27+E12</f>
        <v>-289300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-289300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88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1270559</v>
      </c>
      <c r="C15" s="92">
        <v>1766500</v>
      </c>
      <c r="D15" s="92">
        <v>1912060</v>
      </c>
      <c r="E15" s="92">
        <f>D15-C15</f>
        <v>145560</v>
      </c>
      <c r="F15" s="90"/>
    </row>
    <row r="16" spans="1:6" ht="34.5">
      <c r="A16" s="38" t="s">
        <v>26</v>
      </c>
      <c r="B16" s="92">
        <v>13618</v>
      </c>
      <c r="C16" s="92">
        <v>10000</v>
      </c>
      <c r="D16" s="92">
        <v>20000</v>
      </c>
      <c r="E16" s="92">
        <f>D16-C16</f>
        <v>10000</v>
      </c>
      <c r="F16" s="90"/>
    </row>
    <row r="17" spans="1:6" ht="34.5">
      <c r="A17" s="45" t="s">
        <v>27</v>
      </c>
      <c r="B17" s="92">
        <v>97395</v>
      </c>
      <c r="C17" s="92">
        <v>135000</v>
      </c>
      <c r="D17" s="92">
        <v>146755</v>
      </c>
      <c r="E17" s="92">
        <f>D17-C17</f>
        <v>11755</v>
      </c>
      <c r="F17" s="90"/>
    </row>
    <row r="18" spans="1:6" ht="34.5">
      <c r="A18" s="45" t="s">
        <v>28</v>
      </c>
      <c r="B18" s="92">
        <v>45251</v>
      </c>
      <c r="C18" s="92">
        <v>74000</v>
      </c>
      <c r="D18" s="92">
        <v>68060</v>
      </c>
      <c r="E18" s="92">
        <f>D18-C18</f>
        <v>-5940</v>
      </c>
      <c r="F18" s="90"/>
    </row>
    <row r="19" spans="1:6" ht="34.5">
      <c r="A19" s="38" t="s">
        <v>29</v>
      </c>
      <c r="B19" s="92">
        <v>18347</v>
      </c>
      <c r="C19" s="92">
        <v>18500</v>
      </c>
      <c r="D19" s="92">
        <v>23000</v>
      </c>
      <c r="E19" s="92">
        <f>D19-C19</f>
        <v>4500</v>
      </c>
      <c r="F19" s="90"/>
    </row>
    <row r="20" spans="1:6" ht="35.25">
      <c r="A20" s="39" t="s">
        <v>30</v>
      </c>
      <c r="B20" s="88">
        <f>B19+B18+B17+B16+B15</f>
        <v>1445170</v>
      </c>
      <c r="C20" s="88">
        <f>C19+C18+C17+C16+C15</f>
        <v>2004000</v>
      </c>
      <c r="D20" s="88">
        <f>D19+D18+D17+D16+D15</f>
        <v>2169875</v>
      </c>
      <c r="E20" s="93">
        <f>E19+E18+E17+E16+E15</f>
        <v>165875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>
        <v>35520</v>
      </c>
      <c r="C23" s="86">
        <v>100000</v>
      </c>
      <c r="D23" s="86">
        <v>10000</v>
      </c>
      <c r="E23" s="93">
        <f t="shared" si="0"/>
        <v>-90000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10624</v>
      </c>
      <c r="C26" s="86">
        <v>25000</v>
      </c>
      <c r="D26" s="86">
        <v>20000</v>
      </c>
      <c r="E26" s="93">
        <f t="shared" si="0"/>
        <v>-5000</v>
      </c>
      <c r="F26" s="78"/>
    </row>
    <row r="27" spans="1:6" ht="35.25">
      <c r="A27" s="48" t="s">
        <v>37</v>
      </c>
      <c r="B27" s="94">
        <f>B26+B25+B24+B23+B22+B21+B20</f>
        <v>1491314</v>
      </c>
      <c r="C27" s="94">
        <f>C26+C25+C24+C23+C22+C21+C20</f>
        <v>2129000</v>
      </c>
      <c r="D27" s="94">
        <f>D26+D25+D24+D23+D22+D21+D20</f>
        <v>2199875</v>
      </c>
      <c r="E27" s="94">
        <f>E26+E25+E24+E23+E22+E21+E20</f>
        <v>70875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1491314</v>
      </c>
      <c r="C35" s="99">
        <f>C34+C27+C12</f>
        <v>2129000</v>
      </c>
      <c r="D35" s="99">
        <f>D34+D27+D12</f>
        <v>2199875</v>
      </c>
      <c r="E35" s="99">
        <f>E34+E27+E12</f>
        <v>70875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70875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89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2597254</v>
      </c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>
        <v>26312</v>
      </c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>
        <v>327866</v>
      </c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>
        <v>131581</v>
      </c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>
        <f>33922+21276+1723+5722+3675+7688+83587+533+1291+925+20224</f>
        <v>180566</v>
      </c>
      <c r="C19" s="92">
        <v>3708050</v>
      </c>
      <c r="D19" s="92">
        <v>4270553</v>
      </c>
      <c r="E19" s="92">
        <f>D19-C19</f>
        <v>562503</v>
      </c>
      <c r="F19" s="90"/>
    </row>
    <row r="20" spans="1:6" ht="35.25">
      <c r="A20" s="39" t="s">
        <v>30</v>
      </c>
      <c r="B20" s="88">
        <f>B19+B18+B17+B16+B15</f>
        <v>3263579</v>
      </c>
      <c r="C20" s="88">
        <f>C19+C18+C17+C16+C15</f>
        <v>3708050</v>
      </c>
      <c r="D20" s="88">
        <f>D19+D18+D17+D16+D15</f>
        <v>4270553</v>
      </c>
      <c r="E20" s="93">
        <f>E19+E18+E17+E16+E15</f>
        <v>562503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262003</v>
      </c>
      <c r="C26" s="86"/>
      <c r="D26" s="86"/>
      <c r="E26" s="93">
        <f t="shared" si="0"/>
        <v>0</v>
      </c>
      <c r="F26" s="78"/>
    </row>
    <row r="27" spans="1:6" ht="35.25">
      <c r="A27" s="48" t="s">
        <v>37</v>
      </c>
      <c r="B27" s="94">
        <f>B26+B25+B24+B23+B22+B21+B20</f>
        <v>3525582</v>
      </c>
      <c r="C27" s="94">
        <f>C26+C25+C24+C23+C22+C21+C20</f>
        <v>3708050</v>
      </c>
      <c r="D27" s="94">
        <f>D26+D25+D24+D23+D22+D21+D20</f>
        <v>4270553</v>
      </c>
      <c r="E27" s="94">
        <f>E26+E25+E24+E23+E22+E21+E20</f>
        <v>562503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3525582</v>
      </c>
      <c r="C35" s="99">
        <f>C34+C27+C12</f>
        <v>3708050</v>
      </c>
      <c r="D35" s="99">
        <f>D34+D27+D12</f>
        <v>4270553</v>
      </c>
      <c r="E35" s="99">
        <f>E34+E27+E12</f>
        <v>562503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562503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0">
      <selection activeCell="C20" sqref="C20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90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23611422</v>
      </c>
      <c r="C15" s="92">
        <v>24061551</v>
      </c>
      <c r="D15" s="92">
        <v>24685217</v>
      </c>
      <c r="E15" s="92">
        <f>D15-C15</f>
        <v>623666</v>
      </c>
      <c r="F15" s="90"/>
    </row>
    <row r="16" spans="1:6" ht="34.5">
      <c r="A16" s="38" t="s">
        <v>26</v>
      </c>
      <c r="B16" s="92">
        <v>1488746</v>
      </c>
      <c r="C16" s="92">
        <v>1500000</v>
      </c>
      <c r="D16" s="92">
        <v>1525000</v>
      </c>
      <c r="E16" s="92">
        <f>D16-C16</f>
        <v>25000</v>
      </c>
      <c r="F16" s="90"/>
    </row>
    <row r="17" spans="1:6" ht="34.5">
      <c r="A17" s="45" t="s">
        <v>27</v>
      </c>
      <c r="B17" s="92">
        <v>2388756</v>
      </c>
      <c r="C17" s="92">
        <v>2275000</v>
      </c>
      <c r="D17" s="92">
        <v>2450000</v>
      </c>
      <c r="E17" s="92">
        <f>D17-C17</f>
        <v>175000</v>
      </c>
      <c r="F17" s="90"/>
    </row>
    <row r="18" spans="1:6" ht="34.5">
      <c r="A18" s="45" t="s">
        <v>28</v>
      </c>
      <c r="B18" s="92">
        <v>762497</v>
      </c>
      <c r="C18" s="92">
        <v>680000</v>
      </c>
      <c r="D18" s="92">
        <v>800000</v>
      </c>
      <c r="E18" s="92">
        <f>D18-C18</f>
        <v>120000</v>
      </c>
      <c r="F18" s="90"/>
    </row>
    <row r="19" spans="1:6" ht="34.5">
      <c r="A19" s="38" t="s">
        <v>29</v>
      </c>
      <c r="B19" s="92">
        <v>336989</v>
      </c>
      <c r="C19" s="92">
        <v>670000</v>
      </c>
      <c r="D19" s="92">
        <v>345000</v>
      </c>
      <c r="E19" s="92">
        <f>D19-C19</f>
        <v>-325000</v>
      </c>
      <c r="F19" s="90"/>
    </row>
    <row r="20" spans="1:6" ht="35.25">
      <c r="A20" s="39" t="s">
        <v>30</v>
      </c>
      <c r="B20" s="88">
        <f>B19+B18+B17+B16+B15</f>
        <v>28588410</v>
      </c>
      <c r="C20" s="88">
        <f>C19+C18+C17+C16+C15</f>
        <v>29186551</v>
      </c>
      <c r="D20" s="88">
        <f>D19+D18+D17+D16+D15</f>
        <v>29805217</v>
      </c>
      <c r="E20" s="93">
        <f>E19+E18+E17+E16+E15</f>
        <v>618666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7460</v>
      </c>
      <c r="C22" s="86">
        <v>10000</v>
      </c>
      <c r="D22" s="86">
        <v>10000</v>
      </c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1585699</v>
      </c>
      <c r="C26" s="86">
        <v>993000</v>
      </c>
      <c r="D26" s="86">
        <v>1400000</v>
      </c>
      <c r="E26" s="93">
        <f t="shared" si="0"/>
        <v>407000</v>
      </c>
      <c r="F26" s="78"/>
    </row>
    <row r="27" spans="1:6" ht="35.25">
      <c r="A27" s="48" t="s">
        <v>37</v>
      </c>
      <c r="B27" s="94">
        <f>B26+B25+B24+B23+B22+B21+B20</f>
        <v>30181569</v>
      </c>
      <c r="C27" s="94">
        <f>C26+C25+C24+C23+C22+C21+C20</f>
        <v>30189551</v>
      </c>
      <c r="D27" s="94">
        <f>D26+D25+D24+D23+D22+D21+D20</f>
        <v>31215217</v>
      </c>
      <c r="E27" s="94">
        <f>E26+E25+E24+E23+E22+E21+E20</f>
        <v>1025666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30181569</v>
      </c>
      <c r="C35" s="99">
        <f>C34+C27+C12</f>
        <v>30189551</v>
      </c>
      <c r="D35" s="99">
        <f>D34+D27+D12</f>
        <v>31215217</v>
      </c>
      <c r="E35" s="99">
        <f>E34+E27+E12</f>
        <v>1025666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1025666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7">
      <selection activeCell="C15" sqref="C15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91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>
        <v>1154196</v>
      </c>
      <c r="E15" s="92">
        <f>D15-C15</f>
        <v>1154196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>
        <v>120000</v>
      </c>
      <c r="E17" s="92">
        <f>D17-C17</f>
        <v>120000</v>
      </c>
      <c r="F17" s="90"/>
    </row>
    <row r="18" spans="1:6" ht="34.5">
      <c r="A18" s="45" t="s">
        <v>28</v>
      </c>
      <c r="B18" s="92"/>
      <c r="C18" s="92"/>
      <c r="D18" s="92">
        <v>16000</v>
      </c>
      <c r="E18" s="92">
        <f>D18-C18</f>
        <v>16000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1290196</v>
      </c>
      <c r="E20" s="93">
        <f>E19+E18+E17+E16+E15</f>
        <v>1290196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/>
      <c r="C26" s="86">
        <v>81545</v>
      </c>
      <c r="D26" s="86"/>
      <c r="E26" s="93">
        <f t="shared" si="0"/>
        <v>-81545</v>
      </c>
      <c r="F26" s="78"/>
    </row>
    <row r="27" spans="1:6" ht="35.25">
      <c r="A27" s="48" t="s">
        <v>37</v>
      </c>
      <c r="B27" s="94">
        <f>B26+B25+B24+B23+B22+B21+B20</f>
        <v>0</v>
      </c>
      <c r="C27" s="94">
        <f>C26+C25+C24+C23+C22+C21+C20</f>
        <v>81545</v>
      </c>
      <c r="D27" s="94">
        <f>D26+D25+D24+D23+D22+D21+D20</f>
        <v>1290196</v>
      </c>
      <c r="E27" s="94">
        <f>E26+E25+E24+E23+E22+E21+E20</f>
        <v>1208651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0</v>
      </c>
      <c r="C35" s="99">
        <f>C34+C27+C12</f>
        <v>81545</v>
      </c>
      <c r="D35" s="99">
        <f>D34+D27+D12</f>
        <v>1290196</v>
      </c>
      <c r="E35" s="99">
        <f>E34+E27+E12</f>
        <v>1208651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1208651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0">
      <selection activeCell="C15" sqref="C15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92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 aca="true" t="shared" si="0" ref="E7:E12"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 t="shared" si="0"/>
        <v>0</v>
      </c>
      <c r="F8" s="78"/>
    </row>
    <row r="9" spans="1:6" ht="34.5">
      <c r="A9" s="41" t="s">
        <v>19</v>
      </c>
      <c r="B9" s="86"/>
      <c r="C9" s="86"/>
      <c r="D9" s="86"/>
      <c r="E9" s="87">
        <f t="shared" si="0"/>
        <v>0</v>
      </c>
      <c r="F9" s="78"/>
    </row>
    <row r="10" spans="1:6" ht="34.5">
      <c r="A10" s="42" t="s">
        <v>20</v>
      </c>
      <c r="B10" s="86"/>
      <c r="C10" s="86"/>
      <c r="D10" s="86"/>
      <c r="E10" s="87">
        <f t="shared" si="0"/>
        <v>0</v>
      </c>
      <c r="F10" s="78"/>
    </row>
    <row r="11" spans="1:6" ht="34.5">
      <c r="A11" s="42" t="s">
        <v>21</v>
      </c>
      <c r="B11" s="86"/>
      <c r="C11" s="86"/>
      <c r="D11" s="86"/>
      <c r="E11" s="87">
        <f t="shared" si="0"/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7">
        <f t="shared" si="0"/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>
        <v>1537779</v>
      </c>
      <c r="E15" s="92">
        <f>D15-C15</f>
        <v>1537779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>
        <v>223302</v>
      </c>
      <c r="E17" s="92">
        <f>D17-C17</f>
        <v>223302</v>
      </c>
      <c r="F17" s="90"/>
    </row>
    <row r="18" spans="1:6" ht="34.5">
      <c r="A18" s="45" t="s">
        <v>28</v>
      </c>
      <c r="B18" s="92"/>
      <c r="C18" s="92"/>
      <c r="D18" s="92">
        <v>15000</v>
      </c>
      <c r="E18" s="92">
        <f>D18-C18</f>
        <v>15000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1776081</v>
      </c>
      <c r="E20" s="93">
        <f>E19+E18+E17+E16+E15</f>
        <v>1776081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1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1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1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1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1"/>
        <v>0</v>
      </c>
      <c r="F25" s="78"/>
    </row>
    <row r="26" spans="1:6" ht="34.5">
      <c r="A26" s="47" t="s">
        <v>36</v>
      </c>
      <c r="B26" s="86">
        <v>143901</v>
      </c>
      <c r="C26" s="86">
        <v>490000</v>
      </c>
      <c r="D26" s="86">
        <v>490000</v>
      </c>
      <c r="E26" s="93">
        <f t="shared" si="1"/>
        <v>0</v>
      </c>
      <c r="F26" s="78"/>
    </row>
    <row r="27" spans="1:6" ht="35.25">
      <c r="A27" s="48" t="s">
        <v>37</v>
      </c>
      <c r="B27" s="94">
        <f>B26+B25+B24+B23+B22+B21+B20</f>
        <v>143901</v>
      </c>
      <c r="C27" s="94">
        <f>C26+C25+C24+C23+C22+C21+C20</f>
        <v>490000</v>
      </c>
      <c r="D27" s="94">
        <f>D26+D25+D24+D23+D22+D21+D20</f>
        <v>2266081</v>
      </c>
      <c r="E27" s="94">
        <f>E26+E25+E24+E23+E22+E21+E20</f>
        <v>1776081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143901</v>
      </c>
      <c r="C35" s="99">
        <f>C34+C27+C12</f>
        <v>490000</v>
      </c>
      <c r="D35" s="99">
        <f>D34+D27+D12</f>
        <v>2266081</v>
      </c>
      <c r="E35" s="99">
        <f>E34+E27+E12</f>
        <v>1776081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1776081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0">
      <selection activeCell="C15" sqref="C15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93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/>
      <c r="C15" s="92"/>
      <c r="D15" s="92"/>
      <c r="E15" s="92">
        <f>D15-C15</f>
        <v>0</v>
      </c>
      <c r="F15" s="90"/>
    </row>
    <row r="16" spans="1:6" ht="34.5">
      <c r="A16" s="38" t="s">
        <v>26</v>
      </c>
      <c r="B16" s="92"/>
      <c r="C16" s="92"/>
      <c r="D16" s="92"/>
      <c r="E16" s="92">
        <f>D16-C16</f>
        <v>0</v>
      </c>
      <c r="F16" s="90"/>
    </row>
    <row r="17" spans="1:6" ht="34.5">
      <c r="A17" s="45" t="s">
        <v>27</v>
      </c>
      <c r="B17" s="92"/>
      <c r="C17" s="92"/>
      <c r="D17" s="92"/>
      <c r="E17" s="92">
        <f>D17-C17</f>
        <v>0</v>
      </c>
      <c r="F17" s="90"/>
    </row>
    <row r="18" spans="1:6" ht="34.5">
      <c r="A18" s="45" t="s">
        <v>28</v>
      </c>
      <c r="B18" s="92"/>
      <c r="C18" s="92"/>
      <c r="D18" s="92"/>
      <c r="E18" s="92">
        <f>D18-C18</f>
        <v>0</v>
      </c>
      <c r="F18" s="90"/>
    </row>
    <row r="19" spans="1:6" ht="34.5">
      <c r="A19" s="38" t="s">
        <v>29</v>
      </c>
      <c r="B19" s="92"/>
      <c r="C19" s="92"/>
      <c r="D19" s="92"/>
      <c r="E19" s="92">
        <f>D19-C19</f>
        <v>0</v>
      </c>
      <c r="F19" s="90"/>
    </row>
    <row r="20" spans="1:6" ht="35.25">
      <c r="A20" s="39" t="s">
        <v>30</v>
      </c>
      <c r="B20" s="88">
        <f>B19+B18+B17+B16+B15</f>
        <v>0</v>
      </c>
      <c r="C20" s="88">
        <f>C19+C18+C17+C16+C15</f>
        <v>0</v>
      </c>
      <c r="D20" s="88">
        <f>D19+D18+D17+D16+D15</f>
        <v>0</v>
      </c>
      <c r="E20" s="93">
        <f>E19+E18+E17+E16+E15</f>
        <v>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/>
      <c r="C26" s="86"/>
      <c r="D26" s="86"/>
      <c r="E26" s="93">
        <f t="shared" si="0"/>
        <v>0</v>
      </c>
      <c r="F26" s="78"/>
    </row>
    <row r="27" spans="1:6" ht="35.25">
      <c r="A27" s="48" t="s">
        <v>37</v>
      </c>
      <c r="B27" s="94">
        <f>B26+B25+B24+B23+B22+B21+B20</f>
        <v>0</v>
      </c>
      <c r="C27" s="94">
        <f>C26+C25+C24+C23+C22+C21+C20</f>
        <v>0</v>
      </c>
      <c r="D27" s="94">
        <f>D26+D25+D24+D23+D22+D21+D20</f>
        <v>0</v>
      </c>
      <c r="E27" s="94">
        <f>E26+E25+E24+E23+E22+E21+E20</f>
        <v>0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>
        <v>24621646</v>
      </c>
      <c r="C29" s="84">
        <v>28932083</v>
      </c>
      <c r="D29" s="96">
        <v>28932083</v>
      </c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24621646</v>
      </c>
      <c r="C34" s="88">
        <f>C33+C32+C30+C29</f>
        <v>28932083</v>
      </c>
      <c r="D34" s="88">
        <f>D33+D32+D30+D29</f>
        <v>28932083</v>
      </c>
      <c r="E34" s="88">
        <f>E33+E32+E30+E29</f>
        <v>0</v>
      </c>
      <c r="F34" s="54"/>
    </row>
    <row r="35" spans="1:6" s="55" customFormat="1" ht="45" thickBot="1">
      <c r="A35" s="51" t="s">
        <v>45</v>
      </c>
      <c r="B35" s="99">
        <f>B34+B27+B12</f>
        <v>24621646</v>
      </c>
      <c r="C35" s="99">
        <f>C34+C27+C12</f>
        <v>28932083</v>
      </c>
      <c r="D35" s="99">
        <f>D34+D27+D12</f>
        <v>28932083</v>
      </c>
      <c r="E35" s="99">
        <f>E34+E27+E12</f>
        <v>0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0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OutlineSymbols="0" zoomScale="35" zoomScaleNormal="35" zoomScalePageLayoutView="0" workbookViewId="0" topLeftCell="A1">
      <selection activeCell="E36" sqref="E36"/>
    </sheetView>
  </sheetViews>
  <sheetFormatPr defaultColWidth="9.6640625" defaultRowHeight="15"/>
  <cols>
    <col min="1" max="1" width="135.10546875" style="1" customWidth="1"/>
    <col min="2" max="4" width="33.99609375" style="1" bestFit="1" customWidth="1"/>
    <col min="5" max="5" width="30.77734375" style="1" customWidth="1"/>
    <col min="6" max="6" width="49.4453125" style="31" customWidth="1"/>
    <col min="7" max="7" width="1.66796875" style="1" customWidth="1"/>
    <col min="8" max="16384" width="9.6640625" style="1" customWidth="1"/>
  </cols>
  <sheetData>
    <row r="1" spans="1:12" ht="45">
      <c r="A1" s="9" t="s">
        <v>3</v>
      </c>
      <c r="B1" s="5"/>
      <c r="C1" s="18"/>
      <c r="D1" s="5"/>
      <c r="E1" s="12" t="s">
        <v>4</v>
      </c>
      <c r="F1" s="20" t="s">
        <v>54</v>
      </c>
      <c r="G1" s="6"/>
      <c r="H1" s="6"/>
      <c r="I1" s="6"/>
      <c r="J1" s="6"/>
      <c r="K1" s="6"/>
      <c r="L1" s="6"/>
    </row>
    <row r="2" spans="1:12" ht="45">
      <c r="A2" s="9" t="s">
        <v>13</v>
      </c>
      <c r="B2" s="5"/>
      <c r="C2" s="5"/>
      <c r="D2" s="5"/>
      <c r="E2" s="5"/>
      <c r="F2" s="21"/>
      <c r="G2" s="5"/>
      <c r="H2" s="5"/>
      <c r="I2" s="5"/>
      <c r="J2" s="5"/>
      <c r="K2" s="5"/>
      <c r="L2" s="5"/>
    </row>
    <row r="3" spans="1:12" ht="45.75" thickBot="1">
      <c r="A3" s="10" t="s">
        <v>14</v>
      </c>
      <c r="B3" s="7"/>
      <c r="C3" s="7"/>
      <c r="D3" s="7"/>
      <c r="E3" s="7"/>
      <c r="F3" s="22"/>
      <c r="G3" s="7"/>
      <c r="H3" s="7"/>
      <c r="I3" s="7"/>
      <c r="J3" s="7"/>
      <c r="K3" s="7"/>
      <c r="L3" s="7"/>
    </row>
    <row r="4" spans="1:10" ht="36" thickTop="1">
      <c r="A4" s="37" t="s">
        <v>15</v>
      </c>
      <c r="B4" s="13" t="s">
        <v>5</v>
      </c>
      <c r="C4" s="33" t="s">
        <v>6</v>
      </c>
      <c r="D4" s="33" t="s">
        <v>6</v>
      </c>
      <c r="E4" s="14" t="s">
        <v>8</v>
      </c>
      <c r="F4" s="23" t="s">
        <v>1</v>
      </c>
      <c r="G4" s="4"/>
      <c r="J4" s="2"/>
    </row>
    <row r="5" spans="1:10" ht="35.25">
      <c r="A5" s="38"/>
      <c r="B5" s="15" t="s">
        <v>2</v>
      </c>
      <c r="C5" s="15" t="s">
        <v>9</v>
      </c>
      <c r="D5" s="15" t="s">
        <v>10</v>
      </c>
      <c r="E5" s="15" t="s">
        <v>2</v>
      </c>
      <c r="F5" s="24" t="s">
        <v>7</v>
      </c>
      <c r="G5" s="4"/>
      <c r="J5" s="2"/>
    </row>
    <row r="6" spans="1:10" ht="35.25">
      <c r="A6" s="39" t="s">
        <v>16</v>
      </c>
      <c r="B6" s="8"/>
      <c r="C6" s="8"/>
      <c r="D6" s="8"/>
      <c r="E6" s="8"/>
      <c r="F6" s="25"/>
      <c r="G6" s="4"/>
      <c r="J6" s="2"/>
    </row>
    <row r="7" spans="1:10" ht="34.5">
      <c r="A7" s="38" t="s">
        <v>17</v>
      </c>
      <c r="B7" s="32">
        <f>LATECH!B7+ULL!B7+ULM!B7+SLU!B7+GRAM!B7+NICH!B7+MCN!B7+ULSBOS!B7+NSU!B7</f>
        <v>0</v>
      </c>
      <c r="C7" s="32">
        <f>LATECH!C7+ULL!C7+ULM!C7+SLU!C7+GRAM!C7+NICH!C7+MCN!C7+ULSBOS!C7+NSU!C7</f>
        <v>0</v>
      </c>
      <c r="D7" s="32">
        <f>LATECH!D7+ULL!D7+ULM!D7+SLU!D7+GRAM!D7+NICH!D7+MCN!D7+ULSBOS!D7+NSU!D7</f>
        <v>0</v>
      </c>
      <c r="E7" s="32">
        <f>LATECH!E7+ULL!E7+ULM!E7+SLU!E7+GRAM!E7+NICH!E7+MCN!E7+ULSBOS!E7+NSU!E7</f>
        <v>0</v>
      </c>
      <c r="F7" s="26"/>
      <c r="G7" s="4"/>
      <c r="J7" s="2"/>
    </row>
    <row r="8" spans="1:10" ht="34.5">
      <c r="A8" s="40" t="s">
        <v>18</v>
      </c>
      <c r="B8" s="32">
        <f>LATECH!B8+ULL!B8+ULM!B8+SLU!B8+GRAM!B8+NICH!B8+MCN!B8+ULSBOS!B8+NSU!B8</f>
        <v>0</v>
      </c>
      <c r="C8" s="32">
        <f>LATECH!C8+ULL!C8+ULM!C8+SLU!C8+GRAM!C8+NICH!C8+MCN!C8+ULSBOS!C8+NSU!C8</f>
        <v>0</v>
      </c>
      <c r="D8" s="32">
        <f>LATECH!D8+ULL!D8+ULM!D8+SLU!D8+GRAM!D8+NICH!D8+MCN!D8+ULSBOS!D8+NSU!D8</f>
        <v>0</v>
      </c>
      <c r="E8" s="32">
        <f>LATECH!E8+ULL!E8+ULM!E8+SLU!E8+GRAM!E8+NICH!E8+MCN!E8+ULSBOS!E8+NSU!E8</f>
        <v>0</v>
      </c>
      <c r="F8" s="27" t="e">
        <f>E8/C8</f>
        <v>#DIV/0!</v>
      </c>
      <c r="G8" s="4"/>
      <c r="J8" s="2"/>
    </row>
    <row r="9" spans="1:10" ht="34.5">
      <c r="A9" s="41" t="s">
        <v>19</v>
      </c>
      <c r="B9" s="32">
        <f>LATECH!B9+ULL!B9+ULM!B9+SLU!B9+GRAM!B9+NICH!B9+MCN!B9+ULSBOS!B9+NSU!B9</f>
        <v>0</v>
      </c>
      <c r="C9" s="32">
        <f>LATECH!C9+ULL!C9+ULM!C9+SLU!C9+GRAM!C9+NICH!C9+MCN!C9+ULSBOS!C9+NSU!C9</f>
        <v>0</v>
      </c>
      <c r="D9" s="32">
        <f>LATECH!D9+ULL!D9+ULM!D9+SLU!D9+GRAM!D9+NICH!D9+MCN!D9+ULSBOS!D9+NSU!D9</f>
        <v>0</v>
      </c>
      <c r="E9" s="32">
        <f>LATECH!E9+ULL!E9+ULM!E9+SLU!E9+GRAM!E9+NICH!E9+MCN!E9+ULSBOS!E9+NSU!E9</f>
        <v>0</v>
      </c>
      <c r="F9" s="27" t="e">
        <f aca="true" t="shared" si="0" ref="F9:F30">E9/C9</f>
        <v>#DIV/0!</v>
      </c>
      <c r="G9" s="4"/>
      <c r="J9" s="2"/>
    </row>
    <row r="10" spans="1:10" ht="34.5">
      <c r="A10" s="42" t="s">
        <v>20</v>
      </c>
      <c r="B10" s="32">
        <f>LATECH!B10+ULL!B10+ULM!B10+SLU!B10+GRAM!B10+NICH!B10+MCN!B10+ULSBOS!B10+NSU!B10</f>
        <v>0</v>
      </c>
      <c r="C10" s="32">
        <f>LATECH!C10+ULL!C10+ULM!C10+SLU!C10+GRAM!C10+NICH!C10+MCN!C10+ULSBOS!C10+NSU!C10</f>
        <v>0</v>
      </c>
      <c r="D10" s="32">
        <f>LATECH!D10+ULL!D10+ULM!D10+SLU!D10+GRAM!D10+NICH!D10+MCN!D10+ULSBOS!D10+NSU!D10</f>
        <v>0</v>
      </c>
      <c r="E10" s="32">
        <f>LATECH!E10+ULL!E10+ULM!E10+SLU!E10+GRAM!E10+NICH!E10+MCN!E10+ULSBOS!E10+NSU!E10</f>
        <v>0</v>
      </c>
      <c r="F10" s="27" t="e">
        <f t="shared" si="0"/>
        <v>#DIV/0!</v>
      </c>
      <c r="G10" s="4"/>
      <c r="J10" s="2"/>
    </row>
    <row r="11" spans="1:10" ht="34.5">
      <c r="A11" s="42" t="s">
        <v>21</v>
      </c>
      <c r="B11" s="32">
        <f>LATECH!B11+ULL!B11+ULM!B11+SLU!B11+GRAM!B11+NICH!B11+MCN!B11+ULSBOS!B11+NSU!B11</f>
        <v>76800</v>
      </c>
      <c r="C11" s="32">
        <f>LATECH!C11+ULL!C11+ULM!C11+SLU!C11+GRAM!C11+NICH!C11+MCN!C11+ULSBOS!C11+NSU!C11</f>
        <v>68500</v>
      </c>
      <c r="D11" s="32">
        <f>LATECH!D11+ULL!D11+ULM!D11+SLU!D11+GRAM!D11+NICH!D11+MCN!D11+ULSBOS!D11+NSU!D11</f>
        <v>90500</v>
      </c>
      <c r="E11" s="32">
        <f>LATECH!E11+ULL!E11+ULM!E11+SLU!E11+GRAM!E11+NICH!E11+MCN!E11+ULSBOS!E11+NSU!E11</f>
        <v>22000</v>
      </c>
      <c r="F11" s="27">
        <f t="shared" si="0"/>
        <v>0.32116788321167883</v>
      </c>
      <c r="G11" s="4"/>
      <c r="J11" s="2"/>
    </row>
    <row r="12" spans="1:10" ht="35.25">
      <c r="A12" s="43" t="s">
        <v>22</v>
      </c>
      <c r="B12" s="32">
        <f>LATECH!B12+ULL!B12+ULM!B12+SLU!B12+GRAM!B12+NICH!B12+MCN!B12+ULSBOS!B12+NSU!B12</f>
        <v>76800</v>
      </c>
      <c r="C12" s="32">
        <f>LATECH!C12+ULL!C12+ULM!C12+SLU!C12+GRAM!C12+NICH!C12+MCN!C12+ULSBOS!C12+NSU!C12</f>
        <v>68500</v>
      </c>
      <c r="D12" s="32">
        <f>LATECH!D12+ULL!D12+ULM!D12+SLU!D12+GRAM!D12+NICH!D12+MCN!D12+ULSBOS!D12+NSU!D12</f>
        <v>90500</v>
      </c>
      <c r="E12" s="32">
        <f>LATECH!E12+ULL!E12+ULM!E12+SLU!E12+GRAM!E12+NICH!E12+MCN!E12+ULSBOS!E12+NSU!E12</f>
        <v>22000</v>
      </c>
      <c r="F12" s="27">
        <f t="shared" si="0"/>
        <v>0.32116788321167883</v>
      </c>
      <c r="G12" s="4"/>
      <c r="J12" s="2"/>
    </row>
    <row r="13" spans="1:10" ht="35.25">
      <c r="A13" s="39" t="s">
        <v>23</v>
      </c>
      <c r="B13" s="32"/>
      <c r="C13" s="32"/>
      <c r="D13" s="32"/>
      <c r="E13" s="32"/>
      <c r="F13" s="27"/>
      <c r="G13" s="4"/>
      <c r="J13" s="2"/>
    </row>
    <row r="14" spans="1:10" ht="35.25">
      <c r="A14" s="44" t="s">
        <v>24</v>
      </c>
      <c r="B14" s="32"/>
      <c r="C14" s="32"/>
      <c r="D14" s="32"/>
      <c r="E14" s="32"/>
      <c r="F14" s="27"/>
      <c r="G14" s="4"/>
      <c r="J14" s="2"/>
    </row>
    <row r="15" spans="1:10" ht="34.5">
      <c r="A15" s="38" t="s">
        <v>25</v>
      </c>
      <c r="B15" s="32">
        <f>LATECH!B15+ULL!B15+ULM!B15+SLU!B15+GRAM!B15+NICH!B15+MCN!B15+ULSBOS!B15+NSU!B15</f>
        <v>168209369</v>
      </c>
      <c r="C15" s="32">
        <f>LATECH!C15+ULL!C15+ULM!C15+SLU!C15+GRAM!C15+NICH!C15+MCN!C15+ULSBOS!C15+NSU!C15</f>
        <v>173544778</v>
      </c>
      <c r="D15" s="32">
        <f>LATECH!D15+ULL!D15+ULM!D15+SLU!D15+GRAM!D15+NICH!D15+MCN!D15+ULSBOS!D15+NSU!D15</f>
        <v>178762918</v>
      </c>
      <c r="E15" s="32">
        <f>LATECH!E15+ULL!E15+ULM!E15+SLU!E15+GRAM!E15+NICH!E15+MCN!E15+ULSBOS!E15+NSU!E15</f>
        <v>5218140</v>
      </c>
      <c r="F15" s="27">
        <f t="shared" si="0"/>
        <v>0.030067974733299092</v>
      </c>
      <c r="G15" s="4"/>
      <c r="J15" s="2"/>
    </row>
    <row r="16" spans="1:10" ht="34.5">
      <c r="A16" s="38" t="s">
        <v>26</v>
      </c>
      <c r="B16" s="32">
        <f>LATECH!B16+ULL!B16+ULM!B16+SLU!B16+GRAM!B16+NICH!B16+MCN!B16+ULSBOS!B16+NSU!B16</f>
        <v>21048327</v>
      </c>
      <c r="C16" s="32">
        <f>LATECH!C16+ULL!C16+ULM!C16+SLU!C16+GRAM!C16+NICH!C16+MCN!C16+ULSBOS!C16+NSU!C16</f>
        <v>21654149</v>
      </c>
      <c r="D16" s="32">
        <f>LATECH!D16+ULL!D16+ULM!D16+SLU!D16+GRAM!D16+NICH!D16+MCN!D16+ULSBOS!D16+NSU!D16</f>
        <v>21507687</v>
      </c>
      <c r="E16" s="32">
        <f>LATECH!E16+ULL!E16+ULM!E16+SLU!E16+GRAM!E16+NICH!E16+MCN!E16+ULSBOS!E16+NSU!E16</f>
        <v>-146462</v>
      </c>
      <c r="F16" s="27">
        <f t="shared" si="0"/>
        <v>-0.006763692260545543</v>
      </c>
      <c r="G16" s="4"/>
      <c r="J16" s="2"/>
    </row>
    <row r="17" spans="1:10" ht="34.5">
      <c r="A17" s="45" t="s">
        <v>27</v>
      </c>
      <c r="B17" s="32">
        <f>LATECH!B17+ULL!B17+ULM!B17+SLU!B17+GRAM!B17+NICH!B17+MCN!B17+ULSBOS!B17+NSU!B17</f>
        <v>17470217</v>
      </c>
      <c r="C17" s="32">
        <f>LATECH!C17+ULL!C17+ULM!C17+SLU!C17+GRAM!C17+NICH!C17+MCN!C17+ULSBOS!C17+NSU!C17</f>
        <v>17720402</v>
      </c>
      <c r="D17" s="32">
        <f>LATECH!D17+ULL!D17+ULM!D17+SLU!D17+GRAM!D17+NICH!D17+MCN!D17+ULSBOS!D17+NSU!D17</f>
        <v>18627887</v>
      </c>
      <c r="E17" s="32">
        <f>LATECH!E17+ULL!E17+ULM!E17+SLU!E17+GRAM!E17+NICH!E17+MCN!E17+ULSBOS!E17+NSU!E17</f>
        <v>907485</v>
      </c>
      <c r="F17" s="27">
        <f t="shared" si="0"/>
        <v>0.05121130999172592</v>
      </c>
      <c r="G17" s="4"/>
      <c r="J17" s="2"/>
    </row>
    <row r="18" spans="1:10" ht="34.5">
      <c r="A18" s="45" t="s">
        <v>28</v>
      </c>
      <c r="B18" s="32">
        <f>LATECH!B18+ULL!B18+ULM!B18+SLU!B18+GRAM!B18+NICH!B18+MCN!B18+ULSBOS!B18+NSU!B18</f>
        <v>6931952</v>
      </c>
      <c r="C18" s="32">
        <f>LATECH!C18+ULL!C18+ULM!C18+SLU!C18+GRAM!C18+NICH!C18+MCN!C18+ULSBOS!C18+NSU!C18</f>
        <v>8770391</v>
      </c>
      <c r="D18" s="32">
        <f>LATECH!D18+ULL!D18+ULM!D18+SLU!D18+GRAM!D18+NICH!D18+MCN!D18+ULSBOS!D18+NSU!D18</f>
        <v>9330050</v>
      </c>
      <c r="E18" s="32">
        <f>LATECH!E18+ULL!E18+ULM!E18+SLU!E18+GRAM!E18+NICH!E18+MCN!E18+ULSBOS!E18+NSU!E18</f>
        <v>559659</v>
      </c>
      <c r="F18" s="27">
        <f t="shared" si="0"/>
        <v>0.06381232034010799</v>
      </c>
      <c r="G18" s="4"/>
      <c r="J18" s="2"/>
    </row>
    <row r="19" spans="1:10" ht="34.5">
      <c r="A19" s="38" t="s">
        <v>29</v>
      </c>
      <c r="B19" s="32">
        <f>LATECH!B19+ULL!B19+ULM!B19+SLU!B19+GRAM!B19+NICH!B19+MCN!B19+ULSBOS!B19+NSU!B19</f>
        <v>6641765</v>
      </c>
      <c r="C19" s="32">
        <f>LATECH!C19+ULL!C19+ULM!C19+SLU!C19+GRAM!C19+NICH!C19+MCN!C19+ULSBOS!C19+NSU!C19</f>
        <v>8955647</v>
      </c>
      <c r="D19" s="32">
        <f>LATECH!D19+ULL!D19+ULM!D19+SLU!D19+GRAM!D19+NICH!D19+MCN!D19+ULSBOS!D19+NSU!D19</f>
        <v>11120573</v>
      </c>
      <c r="E19" s="32">
        <f>LATECH!E19+ULL!E19+ULM!E19+SLU!E19+GRAM!E19+NICH!E19+MCN!E19+ULSBOS!E19+NSU!E19</f>
        <v>2164926</v>
      </c>
      <c r="F19" s="27">
        <f t="shared" si="0"/>
        <v>0.24173864825176786</v>
      </c>
      <c r="G19" s="4"/>
      <c r="J19" s="2"/>
    </row>
    <row r="20" spans="1:10" ht="35.25">
      <c r="A20" s="39" t="s">
        <v>30</v>
      </c>
      <c r="B20" s="32">
        <f>LATECH!B20+ULL!B20+ULM!B20+SLU!B20+GRAM!B20+NICH!B20+MCN!B20+ULSBOS!B20+NSU!B20</f>
        <v>220301630</v>
      </c>
      <c r="C20" s="32">
        <f>LATECH!C20+ULL!C20+ULM!C20+SLU!C20+GRAM!C20+NICH!C20+MCN!C20+ULSBOS!C20+NSU!C20</f>
        <v>230645367</v>
      </c>
      <c r="D20" s="32">
        <f>LATECH!D20+ULL!D20+ULM!D20+SLU!D20+GRAM!D20+NICH!D20+MCN!D20+ULSBOS!D20+NSU!D20</f>
        <v>239349115</v>
      </c>
      <c r="E20" s="32">
        <f>LATECH!E20+ULL!E20+ULM!E20+SLU!E20+GRAM!E20+NICH!E20+MCN!E20+ULSBOS!E20+NSU!E20</f>
        <v>8703748</v>
      </c>
      <c r="F20" s="28">
        <f t="shared" si="0"/>
        <v>0.0377364961334775</v>
      </c>
      <c r="G20" s="4"/>
      <c r="J20" s="2"/>
    </row>
    <row r="21" spans="1:10" ht="34.5">
      <c r="A21" s="46" t="s">
        <v>31</v>
      </c>
      <c r="B21" s="32">
        <f>LATECH!B21+ULL!B21+ULM!B21+SLU!B21+GRAM!B21+NICH!B21+MCN!B21+ULSBOS!B21+NSU!B21</f>
        <v>0</v>
      </c>
      <c r="C21" s="32">
        <f>LATECH!C21+ULL!C21+ULM!C21+SLU!C21+GRAM!C21+NICH!C21+MCN!C21+ULSBOS!C21+NSU!C21</f>
        <v>0</v>
      </c>
      <c r="D21" s="32">
        <f>LATECH!D21+ULL!D21+ULM!D21+SLU!D21+GRAM!D21+NICH!D21+MCN!D21+ULSBOS!D21+NSU!D21</f>
        <v>0</v>
      </c>
      <c r="E21" s="32">
        <f>LATECH!E21+ULL!E21+ULM!E21+SLU!E21+GRAM!E21+NICH!E21+MCN!E21+ULSBOS!E21+NSU!E21</f>
        <v>0</v>
      </c>
      <c r="F21" s="27" t="e">
        <f t="shared" si="0"/>
        <v>#DIV/0!</v>
      </c>
      <c r="G21" s="4"/>
      <c r="J21" s="2"/>
    </row>
    <row r="22" spans="1:10" ht="34.5">
      <c r="A22" s="45" t="s">
        <v>32</v>
      </c>
      <c r="B22" s="32">
        <f>LATECH!B22+ULL!B22+ULM!B22+SLU!B22+GRAM!B22+NICH!B22+MCN!B22+ULSBOS!B22+NSU!B22</f>
        <v>1782925</v>
      </c>
      <c r="C22" s="32">
        <f>LATECH!C22+ULL!C22+ULM!C22+SLU!C22+GRAM!C22+NICH!C22+MCN!C22+ULSBOS!C22+NSU!C22</f>
        <v>1602993</v>
      </c>
      <c r="D22" s="32">
        <f>LATECH!D22+ULL!D22+ULM!D22+SLU!D22+GRAM!D22+NICH!D22+MCN!D22+ULSBOS!D22+NSU!D22</f>
        <v>1917801</v>
      </c>
      <c r="E22" s="32">
        <f>LATECH!E22+ULL!E22+ULM!E22+SLU!E22+GRAM!E22+NICH!E22+MCN!E22+ULSBOS!E22+NSU!E22</f>
        <v>314808</v>
      </c>
      <c r="F22" s="27">
        <f t="shared" si="0"/>
        <v>0.19638763238516949</v>
      </c>
      <c r="G22" s="4"/>
      <c r="J22" s="2"/>
    </row>
    <row r="23" spans="1:10" ht="34.5">
      <c r="A23" s="47" t="s">
        <v>33</v>
      </c>
      <c r="B23" s="32">
        <f>LATECH!B23+ULL!B23+ULM!B23+SLU!B23+GRAM!B23+NICH!B23+MCN!B23+ULSBOS!B23+NSU!B23</f>
        <v>2491954</v>
      </c>
      <c r="C23" s="32">
        <f>LATECH!C23+ULL!C23+ULM!C23+SLU!C23+GRAM!C23+NICH!C23+MCN!C23+ULSBOS!C23+NSU!C23</f>
        <v>2102955</v>
      </c>
      <c r="D23" s="32">
        <f>LATECH!D23+ULL!D23+ULM!D23+SLU!D23+GRAM!D23+NICH!D23+MCN!D23+ULSBOS!D23+NSU!D23</f>
        <v>2330000</v>
      </c>
      <c r="E23" s="32">
        <f>LATECH!E23+ULL!E23+ULM!E23+SLU!E23+GRAM!E23+NICH!E23+MCN!E23+ULSBOS!E23+NSU!E23</f>
        <v>227045</v>
      </c>
      <c r="F23" s="27">
        <f t="shared" si="0"/>
        <v>0.10796474484713177</v>
      </c>
      <c r="G23" s="4"/>
      <c r="J23" s="2"/>
    </row>
    <row r="24" spans="1:10" ht="34.5">
      <c r="A24" s="41" t="s">
        <v>34</v>
      </c>
      <c r="B24" s="32">
        <f>LATECH!B24+ULL!B24+ULM!B24+SLU!B24+GRAM!B24+NICH!B24+MCN!B24+ULSBOS!B24+NSU!B24</f>
        <v>474773</v>
      </c>
      <c r="C24" s="32">
        <f>LATECH!C24+ULL!C24+ULM!C24+SLU!C24+GRAM!C24+NICH!C24+MCN!C24+ULSBOS!C24+NSU!C24</f>
        <v>384000</v>
      </c>
      <c r="D24" s="32">
        <f>LATECH!D24+ULL!D24+ULM!D24+SLU!D24+GRAM!D24+NICH!D24+MCN!D24+ULSBOS!D24+NSU!D24</f>
        <v>385000</v>
      </c>
      <c r="E24" s="32">
        <f>LATECH!E24+ULL!E24+ULM!E24+SLU!E24+GRAM!E24+NICH!E24+MCN!E24+ULSBOS!E24+NSU!E24</f>
        <v>1000</v>
      </c>
      <c r="F24" s="27">
        <f t="shared" si="0"/>
        <v>0.0026041666666666665</v>
      </c>
      <c r="G24" s="3"/>
      <c r="J24" s="2"/>
    </row>
    <row r="25" spans="1:10" ht="34.5">
      <c r="A25" s="45" t="s">
        <v>35</v>
      </c>
      <c r="B25" s="32">
        <f>LATECH!B25+ULL!B25+ULM!B25+SLU!B25+GRAM!B25+NICH!B25+MCN!B25+ULSBOS!B25+NSU!B25</f>
        <v>8901</v>
      </c>
      <c r="C25" s="32">
        <f>LATECH!C25+ULL!C25+ULM!C25+SLU!C25+GRAM!C25+NICH!C25+MCN!C25+ULSBOS!C25+NSU!C25</f>
        <v>8901</v>
      </c>
      <c r="D25" s="32">
        <f>LATECH!D25+ULL!D25+ULM!D25+SLU!D25+GRAM!D25+NICH!D25+MCN!D25+ULSBOS!D25+NSU!D25</f>
        <v>3000</v>
      </c>
      <c r="E25" s="32">
        <f>LATECH!E25+ULL!E25+ULM!E25+SLU!E25+GRAM!E25+NICH!E25+MCN!E25+ULSBOS!E25+NSU!E25</f>
        <v>-5901</v>
      </c>
      <c r="F25" s="27">
        <f>E25/C25</f>
        <v>-0.6629592180653859</v>
      </c>
      <c r="G25" s="3"/>
      <c r="J25" s="2"/>
    </row>
    <row r="26" spans="1:10" ht="34.5">
      <c r="A26" s="47" t="s">
        <v>36</v>
      </c>
      <c r="B26" s="32">
        <f>LATECH!B26+ULL!B26+ULM!B26+SLU!B26+GRAM!B26+NICH!B26+MCN!B26+ULSBOS!B26+NSU!B26</f>
        <v>21802261</v>
      </c>
      <c r="C26" s="32">
        <f>LATECH!C26+ULL!C26+ULM!C26+SLU!C26+GRAM!C26+NICH!C26+MCN!C26+ULSBOS!C26+NSU!C26</f>
        <v>21040068</v>
      </c>
      <c r="D26" s="32">
        <f>LATECH!D26+ULL!D26+ULM!D26+SLU!D26+GRAM!D26+NICH!D26+MCN!D26+ULSBOS!D26+NSU!D26</f>
        <v>24137558</v>
      </c>
      <c r="E26" s="32">
        <f>LATECH!E26+ULL!E26+ULM!E26+SLU!E26+GRAM!E26+NICH!E26+MCN!E26+ULSBOS!E26+NSU!E26</f>
        <v>3097490</v>
      </c>
      <c r="F26" s="27">
        <f>E26/C26</f>
        <v>0.1472186306622203</v>
      </c>
      <c r="G26" s="3"/>
      <c r="J26" s="2"/>
    </row>
    <row r="27" spans="1:10" ht="35.25">
      <c r="A27" s="48" t="s">
        <v>37</v>
      </c>
      <c r="B27" s="32">
        <f>LATECH!B27+ULL!B27+ULM!B27+SLU!B27+GRAM!B27+NICH!B27+MCN!B27+ULSBOS!B27+NSU!B27</f>
        <v>246862444</v>
      </c>
      <c r="C27" s="32">
        <f>LATECH!C27+ULL!C27+ULM!C27+SLU!C27+GRAM!C27+NICH!C27+MCN!C27+ULSBOS!C27+NSU!C27</f>
        <v>255784284</v>
      </c>
      <c r="D27" s="32">
        <f>LATECH!D27+ULL!D27+ULM!D27+SLU!D27+GRAM!D27+NICH!D27+MCN!D27+ULSBOS!D27+NSU!D27</f>
        <v>268122474</v>
      </c>
      <c r="E27" s="32">
        <f>LATECH!E27+ULL!E27+ULM!E27+SLU!E27+GRAM!E27+NICH!E27+MCN!E27+ULSBOS!E27+NSU!E27</f>
        <v>12338190</v>
      </c>
      <c r="F27" s="27">
        <f t="shared" si="0"/>
        <v>0.048236700891286975</v>
      </c>
      <c r="G27" s="3"/>
      <c r="J27" s="2"/>
    </row>
    <row r="28" spans="1:10" ht="35.25">
      <c r="A28" s="44" t="s">
        <v>38</v>
      </c>
      <c r="B28" s="60"/>
      <c r="C28" s="19"/>
      <c r="D28" s="19"/>
      <c r="E28" s="19"/>
      <c r="F28" s="28" t="e">
        <f t="shared" si="0"/>
        <v>#DIV/0!</v>
      </c>
      <c r="G28" s="3"/>
      <c r="J28" s="2"/>
    </row>
    <row r="29" spans="1:10" ht="34.5">
      <c r="A29" s="49" t="s">
        <v>39</v>
      </c>
      <c r="B29" s="32">
        <f>LATECH!B29+ULL!B29+ULM!B29+SLU!B29+GRAM!B29+NICH!B29+MCN!B29+ULSBOS!B29+NSU!B29</f>
        <v>0</v>
      </c>
      <c r="C29" s="32">
        <f>LATECH!C29+ULL!C29+ULM!C29+SLU!C29+GRAM!C29+NICH!C29+MCN!C29+ULSBOS!C29+NSU!C29</f>
        <v>0</v>
      </c>
      <c r="D29" s="32">
        <f>LATECH!D29+ULL!D29+ULM!D29+SLU!D29+GRAM!D29+NICH!D29+MCN!D29+ULSBOS!D29+NSU!D29</f>
        <v>0</v>
      </c>
      <c r="E29" s="32">
        <f>LATECH!E29+ULL!E29+ULM!E29+SLU!E29+GRAM!E29+NICH!E29+MCN!E29+ULSBOS!E29+NSU!E29</f>
        <v>0</v>
      </c>
      <c r="F29" s="27" t="e">
        <f t="shared" si="0"/>
        <v>#DIV/0!</v>
      </c>
      <c r="G29" s="3"/>
      <c r="J29" s="2"/>
    </row>
    <row r="30" spans="1:10" ht="34.5">
      <c r="A30" s="40" t="s">
        <v>40</v>
      </c>
      <c r="B30" s="32">
        <f>LATECH!B30+ULL!B30+ULM!B30+SLU!B30+GRAM!B30+NICH!B30+MCN!B30+ULSBOS!B30+NSU!B30</f>
        <v>0</v>
      </c>
      <c r="C30" s="32">
        <f>LATECH!C30+ULL!C30+ULM!C30+SLU!C30+GRAM!C30+NICH!C30+MCN!C30+ULSBOS!C30+NSU!C30</f>
        <v>0</v>
      </c>
      <c r="D30" s="32">
        <f>LATECH!D30+ULL!D30+ULM!D30+SLU!D30+GRAM!D30+NICH!D30+MCN!D30+ULSBOS!D30+NSU!D30</f>
        <v>0</v>
      </c>
      <c r="E30" s="32">
        <f>LATECH!E30+ULL!E30+ULM!E30+SLU!E30+GRAM!E30+NICH!E30+MCN!E30+ULSBOS!E30+NSU!E30</f>
        <v>0</v>
      </c>
      <c r="F30" s="27" t="e">
        <f t="shared" si="0"/>
        <v>#DIV/0!</v>
      </c>
      <c r="G30" s="3"/>
      <c r="J30" s="2"/>
    </row>
    <row r="31" spans="1:10" ht="35.25">
      <c r="A31" s="50" t="s">
        <v>41</v>
      </c>
      <c r="B31" s="19"/>
      <c r="C31" s="19"/>
      <c r="D31" s="19"/>
      <c r="E31" s="35"/>
      <c r="F31" s="28" t="e">
        <f>E31/C31</f>
        <v>#DIV/0!</v>
      </c>
      <c r="G31" s="3"/>
      <c r="J31" s="2"/>
    </row>
    <row r="32" spans="1:10" ht="34.5">
      <c r="A32" s="45" t="s">
        <v>42</v>
      </c>
      <c r="B32" s="32">
        <f>LATECH!B32+ULL!B32+ULM!B32+SLU!B32+GRAM!B32+NICH!B32+MCN!B32+ULSBOS!B32+NSU!B32</f>
        <v>0</v>
      </c>
      <c r="C32" s="32">
        <f>LATECH!C32+ULL!C32+ULM!C32+SLU!C32+GRAM!C32+NICH!C32+MCN!C32+ULSBOS!C32+NSU!C32</f>
        <v>0</v>
      </c>
      <c r="D32" s="32">
        <f>LATECH!D32+ULL!D32+ULM!D32+SLU!D32+GRAM!D32+NICH!D32+MCN!D32+ULSBOS!D32+NSU!D32</f>
        <v>0</v>
      </c>
      <c r="E32" s="32">
        <f>LATECH!E32+ULL!E32+ULM!E32+SLU!E32+GRAM!E32+NICH!E32+MCN!E32+ULSBOS!E32+NSU!E32</f>
        <v>0</v>
      </c>
      <c r="F32" s="36"/>
      <c r="G32" s="3"/>
      <c r="J32" s="2"/>
    </row>
    <row r="33" spans="1:10" ht="34.5">
      <c r="A33" s="40" t="s">
        <v>43</v>
      </c>
      <c r="B33" s="32">
        <f>LATECH!B33+ULL!B33+ULM!B33+SLU!B33+GRAM!B33+NICH!B33+MCN!B33+ULSBOS!B33+NSU!B33</f>
        <v>1805</v>
      </c>
      <c r="C33" s="32">
        <f>LATECH!C33+ULL!C33+ULM!C33+SLU!C33+GRAM!C33+NICH!C33+MCN!C33+ULSBOS!C33+NSU!C33</f>
        <v>0</v>
      </c>
      <c r="D33" s="32">
        <f>LATECH!D33+ULL!D33+ULM!D33+SLU!D33+GRAM!D33+NICH!D33+MCN!D33+ULSBOS!D33+NSU!D33</f>
        <v>0</v>
      </c>
      <c r="E33" s="32">
        <f>LATECH!E33+ULL!E33+ULM!E33+SLU!E33+GRAM!E33+NICH!E33+MCN!E33+ULSBOS!E33+NSU!E33</f>
        <v>0</v>
      </c>
      <c r="F33" s="27" t="e">
        <f>E33/C33</f>
        <v>#DIV/0!</v>
      </c>
      <c r="G33" s="3"/>
      <c r="J33" s="2"/>
    </row>
    <row r="34" spans="1:10" ht="35.25">
      <c r="A34" s="39" t="s">
        <v>44</v>
      </c>
      <c r="B34" s="32">
        <f>LATECH!B34+ULL!B34+ULM!B34+SLU!B34+GRAM!B34+NICH!B34+MCN!B34+ULSBOS!B34+NSU!B34</f>
        <v>1805</v>
      </c>
      <c r="C34" s="32">
        <f>LATECH!C34+ULL!C34+ULM!C34+SLU!C34+GRAM!C34+NICH!C34+MCN!C34+ULSBOS!C34+NSU!C34</f>
        <v>0</v>
      </c>
      <c r="D34" s="32">
        <f>LATECH!D34+ULL!D34+ULM!D34+SLU!D34+GRAM!D34+NICH!D34+MCN!D34+ULSBOS!D34+NSU!D34</f>
        <v>0</v>
      </c>
      <c r="E34" s="32">
        <f>LATECH!E34+ULL!E34+ULM!E34+SLU!E34+GRAM!E34+NICH!E34+MCN!E34+ULSBOS!E34+NSU!E34</f>
        <v>0</v>
      </c>
      <c r="F34" s="28"/>
      <c r="G34" s="3"/>
      <c r="J34" s="2"/>
    </row>
    <row r="35" spans="1:10" ht="36" thickBot="1">
      <c r="A35" s="51" t="s">
        <v>45</v>
      </c>
      <c r="B35" s="32">
        <f>LATECH!B35+ULL!B35+ULM!B35+SLU!B35+GRAM!B35+NICH!B35+MCN!B35+ULSBOS!B35+NSU!B35</f>
        <v>246941049</v>
      </c>
      <c r="C35" s="32">
        <f>LATECH!C35+ULL!C35+ULM!C35+SLU!C35+GRAM!C35+NICH!C35+MCN!C35+ULSBOS!C35+NSU!C35</f>
        <v>255852784</v>
      </c>
      <c r="D35" s="32">
        <f>LATECH!D35+ULL!D35+ULM!D35+SLU!D35+GRAM!D35+NICH!D35+MCN!D35+ULSBOS!D35+NSU!D35</f>
        <v>268212974</v>
      </c>
      <c r="E35" s="32">
        <f>LATECH!E35+ULL!E35+ULM!E35+SLU!E35+GRAM!E35+NICH!E35+MCN!E35+ULSBOS!E35+NSU!E35</f>
        <v>12360190</v>
      </c>
      <c r="F35" s="27">
        <f>E35/C35</f>
        <v>0.048309773326523586</v>
      </c>
      <c r="G35" s="3"/>
      <c r="J35" s="2"/>
    </row>
    <row r="36" spans="1:10" ht="35.25" customHeight="1" thickTop="1">
      <c r="A36" s="2"/>
      <c r="B36" s="170"/>
      <c r="C36" s="170"/>
      <c r="D36" s="170"/>
      <c r="E36" s="170"/>
      <c r="F36" s="30"/>
      <c r="G36" s="2"/>
      <c r="H36" s="2"/>
      <c r="I36" s="2"/>
      <c r="J36" s="2"/>
    </row>
    <row r="37" spans="1:9" ht="45">
      <c r="A37" s="52" t="s">
        <v>46</v>
      </c>
      <c r="B37" s="53"/>
      <c r="C37" s="53"/>
      <c r="D37" s="53"/>
      <c r="E37" s="53"/>
      <c r="F37" s="2"/>
      <c r="G37" s="2"/>
      <c r="H37" s="2"/>
      <c r="I37" s="2"/>
    </row>
    <row r="38" spans="1:9" ht="44.25">
      <c r="A38" s="54"/>
      <c r="B38" s="11" t="s">
        <v>0</v>
      </c>
      <c r="C38" s="11"/>
      <c r="D38" s="11"/>
      <c r="E38" s="170"/>
      <c r="F38" s="2"/>
      <c r="G38" s="2"/>
      <c r="H38" s="2"/>
      <c r="I38" s="2"/>
    </row>
    <row r="39" spans="1:9" ht="44.25">
      <c r="A39" s="56" t="s">
        <v>47</v>
      </c>
      <c r="B39" s="11"/>
      <c r="C39" s="11"/>
      <c r="D39" s="11"/>
      <c r="E39" s="11"/>
      <c r="F39" s="2"/>
      <c r="G39" s="2"/>
      <c r="H39" s="2"/>
      <c r="I39" s="2"/>
    </row>
    <row r="40" spans="1:10" ht="15">
      <c r="A40" s="2"/>
      <c r="B40" s="2"/>
      <c r="C40" s="2"/>
      <c r="D40" s="2"/>
      <c r="E40" s="2"/>
      <c r="F40" s="30"/>
      <c r="G40" s="2"/>
      <c r="H40" s="2"/>
      <c r="I40" s="2"/>
      <c r="J40" s="2"/>
    </row>
  </sheetData>
  <sheetProtection/>
  <printOptions/>
  <pageMargins left="0.5" right="0.5" top="0.5" bottom="0.5" header="0" footer="0"/>
  <pageSetup fitToHeight="1" fitToWidth="1" horizontalDpi="600" verticalDpi="600" orientation="portrait" pageOrder="overThenDown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A1">
      <selection activeCell="C16" sqref="C16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55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22235504</v>
      </c>
      <c r="C15" s="92">
        <v>22977000</v>
      </c>
      <c r="D15" s="92">
        <v>22854000</v>
      </c>
      <c r="E15" s="92">
        <f>D15-C15</f>
        <v>-123000</v>
      </c>
      <c r="F15" s="90"/>
    </row>
    <row r="16" spans="1:6" ht="34.5">
      <c r="A16" s="38" t="s">
        <v>26</v>
      </c>
      <c r="B16" s="92">
        <v>4401896</v>
      </c>
      <c r="C16" s="92">
        <v>4839000</v>
      </c>
      <c r="D16" s="92">
        <v>4403000</v>
      </c>
      <c r="E16" s="92">
        <f>D16-C16</f>
        <v>-436000</v>
      </c>
      <c r="F16" s="90"/>
    </row>
    <row r="17" spans="1:6" ht="34.5">
      <c r="A17" s="45" t="s">
        <v>27</v>
      </c>
      <c r="B17" s="92">
        <v>2132461</v>
      </c>
      <c r="C17" s="92">
        <v>2244000</v>
      </c>
      <c r="D17" s="92">
        <v>2099000</v>
      </c>
      <c r="E17" s="92">
        <f>D17-C17</f>
        <v>-145000</v>
      </c>
      <c r="F17" s="90"/>
    </row>
    <row r="18" spans="1:6" ht="34.5">
      <c r="A18" s="45" t="s">
        <v>28</v>
      </c>
      <c r="B18" s="92">
        <v>1068538</v>
      </c>
      <c r="C18" s="92">
        <v>1178000</v>
      </c>
      <c r="D18" s="92">
        <v>1130000</v>
      </c>
      <c r="E18" s="92">
        <f>D18-C18</f>
        <v>-48000</v>
      </c>
      <c r="F18" s="90"/>
    </row>
    <row r="19" spans="1:6" ht="34.5">
      <c r="A19" s="38" t="s">
        <v>29</v>
      </c>
      <c r="B19" s="92">
        <v>2254702</v>
      </c>
      <c r="C19" s="92">
        <v>2281000</v>
      </c>
      <c r="D19" s="92">
        <v>2235000</v>
      </c>
      <c r="E19" s="92">
        <f>D19-C19</f>
        <v>-46000</v>
      </c>
      <c r="F19" s="90"/>
    </row>
    <row r="20" spans="1:6" ht="35.25">
      <c r="A20" s="39" t="s">
        <v>30</v>
      </c>
      <c r="B20" s="88">
        <f>B19+B18+B17+B16+B15</f>
        <v>32093101</v>
      </c>
      <c r="C20" s="88">
        <f>C19+C18+C17+C16+C15</f>
        <v>33519000</v>
      </c>
      <c r="D20" s="88">
        <f>D19+D18+D17+D16+D15</f>
        <v>32721000</v>
      </c>
      <c r="E20" s="93">
        <f>E19+E18+E17+E16+E15</f>
        <v>-798000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/>
      <c r="C22" s="86"/>
      <c r="D22" s="86"/>
      <c r="E22" s="93">
        <f t="shared" si="0"/>
        <v>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>
        <v>474773</v>
      </c>
      <c r="C24" s="86">
        <v>384000</v>
      </c>
      <c r="D24" s="86">
        <v>385000</v>
      </c>
      <c r="E24" s="93">
        <f t="shared" si="0"/>
        <v>1000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3747547</v>
      </c>
      <c r="C26" s="86">
        <v>4798089</v>
      </c>
      <c r="D26" s="86">
        <v>7568000</v>
      </c>
      <c r="E26" s="93">
        <f t="shared" si="0"/>
        <v>2769911</v>
      </c>
      <c r="F26" s="78"/>
    </row>
    <row r="27" spans="1:6" ht="35.25">
      <c r="A27" s="48" t="s">
        <v>37</v>
      </c>
      <c r="B27" s="94">
        <f>B26+B25+B24+B23+B22+B21+B20</f>
        <v>36315421</v>
      </c>
      <c r="C27" s="94">
        <f>C26+C25+C24+C23+C22+C21+C20</f>
        <v>38701089</v>
      </c>
      <c r="D27" s="94">
        <f>D26+D25+D24+D23+D22+D21+D20</f>
        <v>40674000</v>
      </c>
      <c r="E27" s="95">
        <f>E26+E25+E24+E23+E22+E21+E20</f>
        <v>1972911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36315421</v>
      </c>
      <c r="C35" s="99">
        <f>C34+C27+C12</f>
        <v>38701089</v>
      </c>
      <c r="D35" s="99">
        <f>D34+D27+D12</f>
        <v>40674000</v>
      </c>
      <c r="E35" s="99">
        <f>E34+E27+E12</f>
        <v>1972911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1972911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0" zoomScaleNormal="30" zoomScalePageLayoutView="0" workbookViewId="0" topLeftCell="A7">
      <selection activeCell="B27" sqref="B27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56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30232218</v>
      </c>
      <c r="C15" s="92">
        <v>31552575</v>
      </c>
      <c r="D15" s="92">
        <v>32847300</v>
      </c>
      <c r="E15" s="92">
        <f>D15-C15</f>
        <v>1294725</v>
      </c>
      <c r="F15" s="90"/>
    </row>
    <row r="16" spans="1:6" ht="34.5">
      <c r="A16" s="38" t="s">
        <v>26</v>
      </c>
      <c r="B16" s="92">
        <v>2253500</v>
      </c>
      <c r="C16" s="92">
        <v>2247450</v>
      </c>
      <c r="D16" s="92">
        <v>2657400</v>
      </c>
      <c r="E16" s="92">
        <f>D16-C16</f>
        <v>409950</v>
      </c>
      <c r="F16" s="90"/>
    </row>
    <row r="17" spans="1:6" ht="34.5">
      <c r="A17" s="45" t="s">
        <v>27</v>
      </c>
      <c r="B17" s="92">
        <v>3215988</v>
      </c>
      <c r="C17" s="92">
        <v>3211350</v>
      </c>
      <c r="D17" s="92">
        <v>3449350</v>
      </c>
      <c r="E17" s="92">
        <f>D17-C17</f>
        <v>238000</v>
      </c>
      <c r="F17" s="90"/>
    </row>
    <row r="18" spans="1:6" ht="34.5">
      <c r="A18" s="45" t="s">
        <v>28</v>
      </c>
      <c r="B18" s="92"/>
      <c r="C18" s="92">
        <v>1676487</v>
      </c>
      <c r="D18" s="92">
        <v>1746920</v>
      </c>
      <c r="E18" s="92">
        <f>D18-C18</f>
        <v>70433</v>
      </c>
      <c r="F18" s="90"/>
    </row>
    <row r="19" spans="1:6" ht="34.5">
      <c r="A19" s="38" t="s">
        <v>29</v>
      </c>
      <c r="B19" s="92">
        <v>207496</v>
      </c>
      <c r="C19" s="92">
        <f>1430000+210600+500000</f>
        <v>2140600</v>
      </c>
      <c r="D19" s="92">
        <f>1400000+200000+500000</f>
        <v>2100000</v>
      </c>
      <c r="E19" s="92">
        <f>D19-C19</f>
        <v>-40600</v>
      </c>
      <c r="F19" s="90"/>
    </row>
    <row r="20" spans="1:6" ht="35.25">
      <c r="A20" s="39" t="s">
        <v>30</v>
      </c>
      <c r="B20" s="88">
        <f>B19+B18+B17+B16+B15</f>
        <v>35909202</v>
      </c>
      <c r="C20" s="88">
        <f>C19+C18+C17+C16+C15</f>
        <v>40828462</v>
      </c>
      <c r="D20" s="88">
        <f>D19+D18+D17+D16+D15</f>
        <v>42800970</v>
      </c>
      <c r="E20" s="93">
        <f>E19+E18+E17+E16+E15</f>
        <v>1972508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91573</v>
      </c>
      <c r="C22" s="86">
        <v>106000</v>
      </c>
      <c r="D22" s="86">
        <v>29000</v>
      </c>
      <c r="E22" s="93">
        <f t="shared" si="0"/>
        <v>-77000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f>2490966-B22+3863835</f>
        <v>6263228</v>
      </c>
      <c r="C26" s="86">
        <f>4057467-106000</f>
        <v>3951467</v>
      </c>
      <c r="D26" s="86">
        <f>3549490-29000</f>
        <v>3520490</v>
      </c>
      <c r="E26" s="93">
        <f t="shared" si="0"/>
        <v>-430977</v>
      </c>
      <c r="F26" s="78"/>
    </row>
    <row r="27" spans="1:6" ht="35.25">
      <c r="A27" s="48" t="s">
        <v>37</v>
      </c>
      <c r="B27" s="94">
        <f>B26+B25+B24+B23+B22+B21+B20</f>
        <v>42264003</v>
      </c>
      <c r="C27" s="94">
        <f>C26+C25+C24+C23+C22+C21+C20</f>
        <v>44885929</v>
      </c>
      <c r="D27" s="94">
        <f>D26+D25+D24+D23+D22+D21+D20</f>
        <v>46350460</v>
      </c>
      <c r="E27" s="95">
        <f>E26+E25+E24+E23+E22+E21+E20</f>
        <v>1464531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42264003</v>
      </c>
      <c r="C35" s="99">
        <f>C34+C27+C12</f>
        <v>44885929</v>
      </c>
      <c r="D35" s="99">
        <f>D34+D27+D12</f>
        <v>46350460</v>
      </c>
      <c r="E35" s="99">
        <f>E34+E27+E12</f>
        <v>1464531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1464531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0" zoomScaleNormal="30" zoomScalePageLayoutView="0" workbookViewId="0" topLeftCell="A7">
      <selection activeCell="C16" sqref="C16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57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19592822</v>
      </c>
      <c r="C15" s="92">
        <v>20549672</v>
      </c>
      <c r="D15" s="92">
        <v>20242936</v>
      </c>
      <c r="E15" s="92">
        <f>D15-C15</f>
        <v>-306736</v>
      </c>
      <c r="F15" s="90"/>
    </row>
    <row r="16" spans="1:6" ht="34.5">
      <c r="A16" s="38" t="s">
        <v>26</v>
      </c>
      <c r="B16" s="92">
        <v>1786581</v>
      </c>
      <c r="C16" s="92">
        <v>1947000</v>
      </c>
      <c r="D16" s="92">
        <v>1740000</v>
      </c>
      <c r="E16" s="92">
        <f>D16-C16</f>
        <v>-207000</v>
      </c>
      <c r="F16" s="90"/>
    </row>
    <row r="17" spans="1:6" ht="34.5">
      <c r="A17" s="45" t="s">
        <v>27</v>
      </c>
      <c r="B17" s="92">
        <v>2059872</v>
      </c>
      <c r="C17" s="92">
        <v>1991530</v>
      </c>
      <c r="D17" s="92">
        <v>2037250</v>
      </c>
      <c r="E17" s="92">
        <f>D17-C17</f>
        <v>45720</v>
      </c>
      <c r="F17" s="90"/>
    </row>
    <row r="18" spans="1:6" ht="34.5">
      <c r="A18" s="45" t="s">
        <v>28</v>
      </c>
      <c r="B18" s="92">
        <v>972706</v>
      </c>
      <c r="C18" s="92">
        <v>936040</v>
      </c>
      <c r="D18" s="92">
        <v>1018625</v>
      </c>
      <c r="E18" s="92">
        <f>D18-C18</f>
        <v>82585</v>
      </c>
      <c r="F18" s="90"/>
    </row>
    <row r="19" spans="1:6" ht="34.5">
      <c r="A19" s="38" t="s">
        <v>29</v>
      </c>
      <c r="B19" s="92">
        <v>1373514</v>
      </c>
      <c r="C19" s="92">
        <v>1709689</v>
      </c>
      <c r="D19" s="92">
        <v>2681810</v>
      </c>
      <c r="E19" s="92">
        <f>D19-C19</f>
        <v>972121</v>
      </c>
      <c r="F19" s="90"/>
    </row>
    <row r="20" spans="1:6" ht="35.25">
      <c r="A20" s="39" t="s">
        <v>30</v>
      </c>
      <c r="B20" s="88">
        <f>B19+B18+B17+B16+B15</f>
        <v>25785495</v>
      </c>
      <c r="C20" s="88">
        <f>C19+C18+C17+C16+C15</f>
        <v>27133931</v>
      </c>
      <c r="D20" s="88">
        <f>D19+D18+D17+D16+D15</f>
        <v>27720621</v>
      </c>
      <c r="E20" s="93">
        <f>E19+E18+E17+E16+E15</f>
        <v>586690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224096</v>
      </c>
      <c r="C22" s="86">
        <v>56800</v>
      </c>
      <c r="D22" s="86">
        <v>143200</v>
      </c>
      <c r="E22" s="93">
        <f t="shared" si="0"/>
        <v>86400</v>
      </c>
      <c r="F22" s="78"/>
    </row>
    <row r="23" spans="1:6" ht="34.5">
      <c r="A23" s="47" t="s">
        <v>33</v>
      </c>
      <c r="B23" s="86">
        <v>1069179</v>
      </c>
      <c r="C23" s="86">
        <v>720000</v>
      </c>
      <c r="D23" s="86">
        <v>850000</v>
      </c>
      <c r="E23" s="93">
        <f t="shared" si="0"/>
        <v>130000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/>
      <c r="C25" s="86"/>
      <c r="D25" s="86"/>
      <c r="E25" s="93">
        <f t="shared" si="0"/>
        <v>0</v>
      </c>
      <c r="F25" s="78"/>
    </row>
    <row r="26" spans="1:6" ht="34.5">
      <c r="A26" s="47" t="s">
        <v>36</v>
      </c>
      <c r="B26" s="86">
        <v>1452162</v>
      </c>
      <c r="C26" s="86">
        <v>866650</v>
      </c>
      <c r="D26" s="86">
        <v>900417</v>
      </c>
      <c r="E26" s="93">
        <f t="shared" si="0"/>
        <v>33767</v>
      </c>
      <c r="F26" s="78"/>
    </row>
    <row r="27" spans="1:6" ht="35.25">
      <c r="A27" s="48" t="s">
        <v>37</v>
      </c>
      <c r="B27" s="94">
        <f>B26+B25+B24+B23+B22+B21+B20</f>
        <v>28530932</v>
      </c>
      <c r="C27" s="94">
        <f>C26+C25+C24+C23+C22+C21+C20</f>
        <v>28777381</v>
      </c>
      <c r="D27" s="94">
        <f>D26+D25+D24+D23+D22+D21+D20</f>
        <v>29614238</v>
      </c>
      <c r="E27" s="95">
        <f>E26+E25+E24+E23+E22+E21+E20</f>
        <v>836857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>
        <v>1805</v>
      </c>
      <c r="C33" s="86">
        <v>0</v>
      </c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1805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28532737</v>
      </c>
      <c r="C35" s="99">
        <f>C34+C27+C12</f>
        <v>28777381</v>
      </c>
      <c r="D35" s="99">
        <f>D34+D27+D12</f>
        <v>29614238</v>
      </c>
      <c r="E35" s="99">
        <f>E34+E27+E12</f>
        <v>836857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836857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0" zoomScaleNormal="30" zoomScalePageLayoutView="0" workbookViewId="0" topLeftCell="A4">
      <selection activeCell="C16" sqref="C16"/>
    </sheetView>
  </sheetViews>
  <sheetFormatPr defaultColWidth="9.6640625" defaultRowHeight="15"/>
  <cols>
    <col min="1" max="1" width="133.5546875" style="79" customWidth="1"/>
    <col min="2" max="4" width="30.77734375" style="79" customWidth="1"/>
    <col min="5" max="5" width="35.6640625" style="79" customWidth="1"/>
    <col min="6" max="6" width="16.77734375" style="79" customWidth="1"/>
    <col min="7" max="7" width="12.99609375" style="79" customWidth="1"/>
    <col min="8" max="16384" width="9.6640625" style="79" customWidth="1"/>
  </cols>
  <sheetData>
    <row r="1" spans="1:12" s="55" customFormat="1" ht="45">
      <c r="A1" s="9" t="s">
        <v>3</v>
      </c>
      <c r="B1" s="11"/>
      <c r="C1" s="11"/>
      <c r="D1" s="12" t="s">
        <v>4</v>
      </c>
      <c r="E1" s="73" t="s">
        <v>58</v>
      </c>
      <c r="F1" s="74"/>
      <c r="G1" s="73"/>
      <c r="H1" s="73"/>
      <c r="I1" s="73"/>
      <c r="J1" s="73"/>
      <c r="K1" s="73"/>
      <c r="L1" s="73"/>
    </row>
    <row r="2" spans="1:12" s="55" customFormat="1" ht="45">
      <c r="A2" s="9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5" customFormat="1" ht="45.75" thickBot="1">
      <c r="A3" s="10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6" ht="36" thickTop="1">
      <c r="A4" s="37" t="s">
        <v>15</v>
      </c>
      <c r="B4" s="76" t="s">
        <v>48</v>
      </c>
      <c r="C4" s="76" t="s">
        <v>49</v>
      </c>
      <c r="D4" s="76" t="s">
        <v>49</v>
      </c>
      <c r="E4" s="77" t="s">
        <v>50</v>
      </c>
      <c r="F4" s="78"/>
    </row>
    <row r="5" spans="1:6" ht="35.25">
      <c r="A5" s="38"/>
      <c r="B5" s="80" t="s">
        <v>2</v>
      </c>
      <c r="C5" s="80" t="s">
        <v>2</v>
      </c>
      <c r="D5" s="80" t="s">
        <v>10</v>
      </c>
      <c r="E5" s="81" t="s">
        <v>2</v>
      </c>
      <c r="F5" s="78"/>
    </row>
    <row r="6" spans="1:6" ht="35.25">
      <c r="A6" s="39" t="s">
        <v>16</v>
      </c>
      <c r="B6" s="82"/>
      <c r="C6" s="82"/>
      <c r="D6" s="82"/>
      <c r="E6" s="83"/>
      <c r="F6" s="78"/>
    </row>
    <row r="7" spans="1:6" ht="34.5">
      <c r="A7" s="38" t="s">
        <v>17</v>
      </c>
      <c r="B7" s="84"/>
      <c r="C7" s="84"/>
      <c r="D7" s="84"/>
      <c r="E7" s="85">
        <f>D7-C7</f>
        <v>0</v>
      </c>
      <c r="F7" s="78"/>
    </row>
    <row r="8" spans="1:6" ht="34.5">
      <c r="A8" s="40" t="s">
        <v>18</v>
      </c>
      <c r="B8" s="86"/>
      <c r="C8" s="86"/>
      <c r="D8" s="86"/>
      <c r="E8" s="87">
        <f>D8-C8</f>
        <v>0</v>
      </c>
      <c r="F8" s="78"/>
    </row>
    <row r="9" spans="1:6" ht="34.5">
      <c r="A9" s="41" t="s">
        <v>19</v>
      </c>
      <c r="B9" s="86"/>
      <c r="C9" s="86"/>
      <c r="D9" s="86"/>
      <c r="E9" s="87">
        <f>D9-C9</f>
        <v>0</v>
      </c>
      <c r="F9" s="78"/>
    </row>
    <row r="10" spans="1:6" ht="34.5">
      <c r="A10" s="42" t="s">
        <v>20</v>
      </c>
      <c r="B10" s="86"/>
      <c r="C10" s="86"/>
      <c r="D10" s="86"/>
      <c r="E10" s="87">
        <f>D10-C10</f>
        <v>0</v>
      </c>
      <c r="F10" s="78"/>
    </row>
    <row r="11" spans="1:6" ht="34.5">
      <c r="A11" s="42" t="s">
        <v>21</v>
      </c>
      <c r="B11" s="86"/>
      <c r="C11" s="86"/>
      <c r="D11" s="86"/>
      <c r="E11" s="87">
        <f>D11-C11</f>
        <v>0</v>
      </c>
      <c r="F11" s="78"/>
    </row>
    <row r="12" spans="1:6" ht="35.25">
      <c r="A12" s="43" t="s">
        <v>22</v>
      </c>
      <c r="B12" s="88">
        <f>B10+B9+B8+B7+B11</f>
        <v>0</v>
      </c>
      <c r="C12" s="88">
        <f>C10+C9+C8+C7+C11</f>
        <v>0</v>
      </c>
      <c r="D12" s="88">
        <f>D10+D9+D8+D7+D11</f>
        <v>0</v>
      </c>
      <c r="E12" s="88">
        <f>E10+E9+E8+E7+E11</f>
        <v>0</v>
      </c>
      <c r="F12" s="78"/>
    </row>
    <row r="13" spans="1:6" ht="35.25">
      <c r="A13" s="39" t="s">
        <v>23</v>
      </c>
      <c r="B13" s="86"/>
      <c r="C13" s="86"/>
      <c r="D13" s="86"/>
      <c r="E13" s="89"/>
      <c r="F13" s="90"/>
    </row>
    <row r="14" spans="1:6" ht="35.25">
      <c r="A14" s="44" t="s">
        <v>24</v>
      </c>
      <c r="B14" s="84"/>
      <c r="C14" s="84"/>
      <c r="D14" s="84"/>
      <c r="E14" s="91"/>
      <c r="F14" s="90"/>
    </row>
    <row r="15" spans="1:6" ht="34.5">
      <c r="A15" s="38" t="s">
        <v>25</v>
      </c>
      <c r="B15" s="92">
        <v>30965693</v>
      </c>
      <c r="C15" s="92">
        <v>32017458</v>
      </c>
      <c r="D15" s="92">
        <v>33128349</v>
      </c>
      <c r="E15" s="92">
        <f>D15-C15</f>
        <v>1110891</v>
      </c>
      <c r="F15" s="90"/>
    </row>
    <row r="16" spans="1:6" ht="34.5">
      <c r="A16" s="38" t="s">
        <v>26</v>
      </c>
      <c r="B16" s="92">
        <v>1415916</v>
      </c>
      <c r="C16" s="92">
        <v>1415916</v>
      </c>
      <c r="D16" s="92">
        <v>1395000</v>
      </c>
      <c r="E16" s="92">
        <f>D16-C16</f>
        <v>-20916</v>
      </c>
      <c r="F16" s="90"/>
    </row>
    <row r="17" spans="1:6" ht="34.5">
      <c r="A17" s="45" t="s">
        <v>27</v>
      </c>
      <c r="B17" s="92">
        <v>3438873</v>
      </c>
      <c r="C17" s="92">
        <v>3441760</v>
      </c>
      <c r="D17" s="92">
        <v>3378873</v>
      </c>
      <c r="E17" s="92">
        <f>D17-C17</f>
        <v>-62887</v>
      </c>
      <c r="F17" s="90"/>
    </row>
    <row r="18" spans="1:6" ht="34.5">
      <c r="A18" s="45" t="s">
        <v>28</v>
      </c>
      <c r="B18" s="92">
        <v>1520154</v>
      </c>
      <c r="C18" s="92">
        <v>1520182</v>
      </c>
      <c r="D18" s="92">
        <v>1646921</v>
      </c>
      <c r="E18" s="92">
        <f>D18-C18</f>
        <v>126739</v>
      </c>
      <c r="F18" s="90"/>
    </row>
    <row r="19" spans="1:6" ht="34.5">
      <c r="A19" s="38" t="s">
        <v>29</v>
      </c>
      <c r="B19" s="92">
        <v>189045</v>
      </c>
      <c r="C19" s="92">
        <v>189048</v>
      </c>
      <c r="D19" s="92">
        <v>187640</v>
      </c>
      <c r="E19" s="92">
        <f>D19-C19</f>
        <v>-1408</v>
      </c>
      <c r="F19" s="90"/>
    </row>
    <row r="20" spans="1:6" ht="35.25">
      <c r="A20" s="39" t="s">
        <v>30</v>
      </c>
      <c r="B20" s="88">
        <f>B19+B18+B17+B16+B15</f>
        <v>37529681</v>
      </c>
      <c r="C20" s="88">
        <f>C19+C18+C17+C16+C15</f>
        <v>38584364</v>
      </c>
      <c r="D20" s="88">
        <f>D19+D18+D17+D16+D15</f>
        <v>39736783</v>
      </c>
      <c r="E20" s="93">
        <f>E19+E18+E17+E16+E15</f>
        <v>1152419</v>
      </c>
      <c r="F20" s="78"/>
    </row>
    <row r="21" spans="1:6" ht="34.5">
      <c r="A21" s="46" t="s">
        <v>31</v>
      </c>
      <c r="B21" s="84"/>
      <c r="C21" s="84"/>
      <c r="D21" s="84"/>
      <c r="E21" s="85">
        <f aca="true" t="shared" si="0" ref="E21:E26">D21-C21</f>
        <v>0</v>
      </c>
      <c r="F21" s="78"/>
    </row>
    <row r="22" spans="1:6" ht="34.5">
      <c r="A22" s="45" t="s">
        <v>32</v>
      </c>
      <c r="B22" s="86">
        <v>290054</v>
      </c>
      <c r="C22" s="86">
        <v>291109</v>
      </c>
      <c r="D22" s="86">
        <v>313659</v>
      </c>
      <c r="E22" s="93">
        <f t="shared" si="0"/>
        <v>22550</v>
      </c>
      <c r="F22" s="78"/>
    </row>
    <row r="23" spans="1:6" ht="34.5">
      <c r="A23" s="47" t="s">
        <v>33</v>
      </c>
      <c r="B23" s="86"/>
      <c r="C23" s="86"/>
      <c r="D23" s="86"/>
      <c r="E23" s="93">
        <f t="shared" si="0"/>
        <v>0</v>
      </c>
      <c r="F23" s="78"/>
    </row>
    <row r="24" spans="1:6" ht="34.5">
      <c r="A24" s="41" t="s">
        <v>34</v>
      </c>
      <c r="B24" s="86"/>
      <c r="C24" s="86"/>
      <c r="D24" s="86"/>
      <c r="E24" s="93">
        <f t="shared" si="0"/>
        <v>0</v>
      </c>
      <c r="F24" s="78"/>
    </row>
    <row r="25" spans="1:6" ht="34.5">
      <c r="A25" s="45" t="s">
        <v>35</v>
      </c>
      <c r="B25" s="86">
        <v>8901</v>
      </c>
      <c r="C25" s="86">
        <v>8901</v>
      </c>
      <c r="D25" s="86">
        <v>3000</v>
      </c>
      <c r="E25" s="93">
        <f t="shared" si="0"/>
        <v>-5901</v>
      </c>
      <c r="F25" s="78"/>
    </row>
    <row r="26" spans="1:6" ht="34.5">
      <c r="A26" s="47" t="s">
        <v>36</v>
      </c>
      <c r="B26" s="86">
        <v>4974393</v>
      </c>
      <c r="C26" s="86">
        <v>5571869</v>
      </c>
      <c r="D26" s="86">
        <v>6051575</v>
      </c>
      <c r="E26" s="93">
        <f t="shared" si="0"/>
        <v>479706</v>
      </c>
      <c r="F26" s="78"/>
    </row>
    <row r="27" spans="1:6" ht="35.25">
      <c r="A27" s="48" t="s">
        <v>37</v>
      </c>
      <c r="B27" s="94">
        <f>B26+B25+B24+B23+B22+B21+B20</f>
        <v>42803029</v>
      </c>
      <c r="C27" s="94">
        <f>C26+C25+C24+C23+C22+C21+C20</f>
        <v>44456243</v>
      </c>
      <c r="D27" s="94">
        <f>D26+D25+D24+D23+D22+D21+D20</f>
        <v>46105017</v>
      </c>
      <c r="E27" s="94">
        <f>E26+E25+E24+E23+E22+E21+E20</f>
        <v>1648774</v>
      </c>
      <c r="F27" s="78"/>
    </row>
    <row r="28" spans="1:6" ht="35.25">
      <c r="A28" s="44" t="s">
        <v>38</v>
      </c>
      <c r="B28" s="84"/>
      <c r="C28" s="84"/>
      <c r="D28" s="84"/>
      <c r="E28" s="91"/>
      <c r="F28" s="78"/>
    </row>
    <row r="29" spans="1:6" ht="34.5">
      <c r="A29" s="49" t="s">
        <v>39</v>
      </c>
      <c r="B29" s="84"/>
      <c r="C29" s="84"/>
      <c r="D29" s="96"/>
      <c r="E29" s="85">
        <f>D29-C29</f>
        <v>0</v>
      </c>
      <c r="F29" s="78"/>
    </row>
    <row r="30" spans="1:6" ht="34.5">
      <c r="A30" s="40" t="s">
        <v>40</v>
      </c>
      <c r="B30" s="97"/>
      <c r="C30" s="97"/>
      <c r="D30" s="97"/>
      <c r="E30" s="98">
        <f>D30-C30</f>
        <v>0</v>
      </c>
      <c r="F30" s="78"/>
    </row>
    <row r="31" spans="1:6" ht="35.25">
      <c r="A31" s="50" t="s">
        <v>41</v>
      </c>
      <c r="B31" s="84"/>
      <c r="C31" s="96"/>
      <c r="D31" s="96"/>
      <c r="E31" s="84"/>
      <c r="F31" s="78"/>
    </row>
    <row r="32" spans="1:6" ht="34.5">
      <c r="A32" s="45" t="s">
        <v>42</v>
      </c>
      <c r="B32" s="84"/>
      <c r="C32" s="84"/>
      <c r="D32" s="84"/>
      <c r="E32" s="85">
        <f>D32-C32</f>
        <v>0</v>
      </c>
      <c r="F32" s="78"/>
    </row>
    <row r="33" spans="1:6" ht="34.5">
      <c r="A33" s="40" t="s">
        <v>43</v>
      </c>
      <c r="B33" s="86"/>
      <c r="C33" s="86"/>
      <c r="D33" s="86"/>
      <c r="E33" s="93">
        <f>D33-C33</f>
        <v>0</v>
      </c>
      <c r="F33" s="78"/>
    </row>
    <row r="34" spans="1:6" s="55" customFormat="1" ht="44.25">
      <c r="A34" s="39" t="s">
        <v>44</v>
      </c>
      <c r="B34" s="88">
        <f>B33+B32+B30+B29</f>
        <v>0</v>
      </c>
      <c r="C34" s="88">
        <f>C33+C32+C30+C29</f>
        <v>0</v>
      </c>
      <c r="D34" s="88">
        <f>D33+D32+D30+D29</f>
        <v>0</v>
      </c>
      <c r="E34" s="93">
        <f>D34-C34</f>
        <v>0</v>
      </c>
      <c r="F34" s="54"/>
    </row>
    <row r="35" spans="1:6" s="55" customFormat="1" ht="45" thickBot="1">
      <c r="A35" s="51" t="s">
        <v>45</v>
      </c>
      <c r="B35" s="99">
        <f>B34+B27+B12</f>
        <v>42803029</v>
      </c>
      <c r="C35" s="99">
        <f>C34+C27+C12</f>
        <v>44456243</v>
      </c>
      <c r="D35" s="99">
        <f>D34+D27+D12</f>
        <v>46105017</v>
      </c>
      <c r="E35" s="99">
        <f>E34+E27+E12</f>
        <v>1648774</v>
      </c>
      <c r="F35" s="54"/>
    </row>
    <row r="36" spans="1:6" s="55" customFormat="1" ht="45" thickTop="1">
      <c r="A36" s="101"/>
      <c r="B36" s="102"/>
      <c r="C36" s="102"/>
      <c r="D36" s="102"/>
      <c r="E36" s="171">
        <f>D35-C35</f>
        <v>1648774</v>
      </c>
      <c r="F36" s="54"/>
    </row>
    <row r="37" spans="1:6" ht="45">
      <c r="A37" s="52" t="s">
        <v>46</v>
      </c>
      <c r="B37" s="53"/>
      <c r="C37" s="53"/>
      <c r="D37" s="53"/>
      <c r="E37" s="53"/>
      <c r="F37" s="103"/>
    </row>
    <row r="38" spans="1:6" ht="44.25">
      <c r="A38" s="54"/>
      <c r="B38" s="55"/>
      <c r="C38" s="55"/>
      <c r="D38" s="55"/>
      <c r="E38" s="55"/>
      <c r="F38" s="104"/>
    </row>
    <row r="39" spans="1:6" ht="44.25">
      <c r="A39" s="56" t="s">
        <v>47</v>
      </c>
      <c r="B39" s="55"/>
      <c r="C39" s="55"/>
      <c r="D39" s="55"/>
      <c r="E39" s="55"/>
      <c r="F39" s="104"/>
    </row>
    <row r="40" spans="1:5" ht="20.25">
      <c r="A40" s="105"/>
      <c r="B40" s="104"/>
      <c r="C40" s="104"/>
      <c r="D40" s="104"/>
      <c r="E40" s="104"/>
    </row>
    <row r="41" spans="1:5" ht="20.25">
      <c r="A41" s="105" t="s">
        <v>0</v>
      </c>
      <c r="B41" s="103"/>
      <c r="C41" s="103"/>
      <c r="D41" s="103"/>
      <c r="E41" s="103"/>
    </row>
    <row r="42" spans="1:5" ht="20.25">
      <c r="A42" s="105" t="s">
        <v>0</v>
      </c>
      <c r="B42" s="104"/>
      <c r="C42" s="104"/>
      <c r="D42" s="104"/>
      <c r="E42" s="104"/>
    </row>
    <row r="44" ht="15">
      <c r="A44" s="106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Lori.Parker</cp:lastModifiedBy>
  <cp:lastPrinted>2010-04-29T14:29:36Z</cp:lastPrinted>
  <dcterms:created xsi:type="dcterms:W3CDTF">2005-05-26T21:54:43Z</dcterms:created>
  <dcterms:modified xsi:type="dcterms:W3CDTF">2016-07-14T17:50:53Z</dcterms:modified>
  <cp:category/>
  <cp:version/>
  <cp:contentType/>
  <cp:contentStatus/>
</cp:coreProperties>
</file>